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pjbi002\Box\Documents_PC\IRA\2023 BPEA IRA\"/>
    </mc:Choice>
  </mc:AlternateContent>
  <xr:revisionPtr revIDLastSave="0" documentId="13_ncr:1_{453EB06A-9DFA-40B8-9AB7-E7E0601F9311}" xr6:coauthVersionLast="47" xr6:coauthVersionMax="47" xr10:uidLastSave="{00000000-0000-0000-0000-000000000000}"/>
  <bookViews>
    <workbookView xWindow="-110" yWindow="-110" windowWidth="19420" windowHeight="11620" activeTab="2" xr2:uid="{00000000-000D-0000-FFFF-FFFF00000000}"/>
  </bookViews>
  <sheets>
    <sheet name="Historical" sheetId="1" r:id="rId1"/>
    <sheet name="BTM Solar" sheetId="5" r:id="rId2"/>
    <sheet name="Scenarios IR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6" i="3" l="1"/>
  <c r="I25" i="3"/>
  <c r="I24" i="3"/>
  <c r="D19" i="3"/>
  <c r="C17" i="3"/>
  <c r="D17" i="3"/>
  <c r="E17" i="3"/>
  <c r="F17" i="3"/>
  <c r="G17" i="3"/>
  <c r="H17" i="3"/>
  <c r="I17" i="3"/>
  <c r="J17" i="3"/>
  <c r="K17" i="3"/>
  <c r="L17" i="3"/>
  <c r="M17" i="3"/>
  <c r="N17" i="3"/>
  <c r="B17" i="3"/>
  <c r="J14" i="3" l="1"/>
  <c r="J12" i="3"/>
  <c r="J11" i="3"/>
  <c r="J8" i="3"/>
  <c r="J1" i="3"/>
  <c r="I1" i="3"/>
  <c r="H1" i="3"/>
  <c r="M14" i="3"/>
  <c r="M11" i="3"/>
  <c r="M8" i="3"/>
  <c r="N1" i="3"/>
  <c r="N14" i="3" s="1"/>
  <c r="M1" i="3"/>
  <c r="AN27" i="3"/>
  <c r="AM27" i="3"/>
  <c r="AL27" i="3"/>
  <c r="AK27" i="3"/>
  <c r="AJ27" i="3"/>
  <c r="AI27" i="3"/>
  <c r="G14" i="3"/>
  <c r="G1" i="3"/>
  <c r="N8" i="3" l="1"/>
  <c r="N11" i="3"/>
  <c r="AP28" i="3"/>
  <c r="G11" i="3" s="1"/>
  <c r="AP29" i="3"/>
  <c r="AP31" i="3"/>
  <c r="G13" i="3" s="1"/>
  <c r="AP30" i="3"/>
  <c r="G8" i="3" s="1"/>
  <c r="F1" i="3"/>
  <c r="F12" i="3" s="1"/>
  <c r="F11" i="3" l="1"/>
  <c r="F8" i="3"/>
  <c r="K1" i="3"/>
  <c r="L1" i="3" s="1"/>
  <c r="B6" i="3"/>
  <c r="B8" i="3"/>
  <c r="B9" i="3"/>
  <c r="B11" i="3"/>
  <c r="B12" i="3"/>
  <c r="AC23" i="1"/>
  <c r="AC24" i="1"/>
  <c r="AC25" i="1"/>
  <c r="AC26" i="1"/>
  <c r="AC27" i="1"/>
  <c r="AC28" i="1"/>
  <c r="AC29" i="1"/>
  <c r="AC30" i="1"/>
  <c r="AC22" i="1"/>
  <c r="AB30" i="1"/>
  <c r="AB29" i="1"/>
  <c r="AB23" i="1"/>
  <c r="AB24" i="1"/>
  <c r="AB25" i="1"/>
  <c r="AB26" i="1"/>
  <c r="AB27" i="1"/>
  <c r="AB28" i="1"/>
  <c r="AB22" i="1"/>
  <c r="C6" i="3"/>
  <c r="C8" i="3"/>
  <c r="C9" i="3"/>
  <c r="C11" i="3"/>
  <c r="C12" i="3"/>
  <c r="C13" i="3"/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CX10" i="1"/>
  <c r="CY10" i="1"/>
  <c r="CZ10" i="1"/>
  <c r="DA10" i="1"/>
  <c r="DB10" i="1"/>
  <c r="DC10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B10" i="1"/>
  <c r="DR12" i="5"/>
  <c r="DS12" i="5"/>
  <c r="DT12" i="5"/>
  <c r="DU12" i="5"/>
  <c r="DV12" i="5"/>
  <c r="DW12" i="5"/>
  <c r="DQ12" i="5"/>
  <c r="DZ34" i="1"/>
  <c r="EA34" i="1" s="1"/>
  <c r="EB34" i="1" s="1"/>
  <c r="EC34" i="1" s="1"/>
  <c r="ED34" i="1" s="1"/>
  <c r="EE34" i="1" s="1"/>
  <c r="EF34" i="1" s="1"/>
  <c r="EG34" i="1" s="1"/>
  <c r="C8" i="5"/>
  <c r="D8" i="5"/>
  <c r="E8" i="5"/>
  <c r="F8" i="5"/>
  <c r="G8" i="5"/>
  <c r="H8" i="5"/>
  <c r="B8" i="5"/>
  <c r="C13" i="1" l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B13" i="1"/>
  <c r="B91" i="1" s="1"/>
  <c r="C91" i="1" s="1"/>
  <c r="D91" i="1" s="1"/>
  <c r="E91" i="1" s="1"/>
  <c r="R30" i="1"/>
  <c r="DZ16" i="1" s="1"/>
  <c r="EA16" i="1" s="1"/>
  <c r="EB16" i="1" s="1"/>
  <c r="EC16" i="1" s="1"/>
  <c r="ED16" i="1" s="1"/>
  <c r="EE16" i="1" s="1"/>
  <c r="EF16" i="1" s="1"/>
  <c r="EG16" i="1" s="1"/>
  <c r="F91" i="1" l="1"/>
  <c r="G91" i="1"/>
  <c r="H91" i="1" s="1"/>
  <c r="I91" i="1" s="1"/>
  <c r="J91" i="1" s="1"/>
  <c r="K91" i="1" s="1"/>
  <c r="L91" i="1" s="1"/>
  <c r="M91" i="1" s="1"/>
  <c r="N91" i="1" s="1"/>
  <c r="O91" i="1" s="1"/>
  <c r="P91" i="1" s="1"/>
  <c r="Q91" i="1" s="1"/>
  <c r="R91" i="1" s="1"/>
  <c r="S91" i="1" s="1"/>
  <c r="T91" i="1" s="1"/>
  <c r="U91" i="1" s="1"/>
  <c r="V91" i="1" s="1"/>
  <c r="W91" i="1" s="1"/>
  <c r="X91" i="1" s="1"/>
  <c r="Y91" i="1" s="1"/>
  <c r="Z91" i="1" s="1"/>
  <c r="AA91" i="1" s="1"/>
  <c r="AB91" i="1" s="1"/>
  <c r="AC91" i="1" s="1"/>
  <c r="AD91" i="1" s="1"/>
  <c r="AE91" i="1" s="1"/>
  <c r="AF91" i="1" s="1"/>
  <c r="AG91" i="1" s="1"/>
  <c r="AH91" i="1" s="1"/>
  <c r="AI91" i="1" s="1"/>
  <c r="AJ91" i="1" s="1"/>
  <c r="AK91" i="1" s="1"/>
  <c r="AL91" i="1" s="1"/>
  <c r="AM91" i="1" s="1"/>
  <c r="AN91" i="1" s="1"/>
  <c r="AO91" i="1" s="1"/>
  <c r="AP91" i="1" s="1"/>
  <c r="AQ91" i="1" s="1"/>
  <c r="AR91" i="1" s="1"/>
  <c r="AS91" i="1" s="1"/>
  <c r="AT91" i="1" s="1"/>
  <c r="AU91" i="1" s="1"/>
  <c r="AV91" i="1" s="1"/>
  <c r="AW91" i="1" s="1"/>
  <c r="AX91" i="1" s="1"/>
  <c r="AY91" i="1" s="1"/>
  <c r="AZ91" i="1" s="1"/>
  <c r="BA91" i="1" s="1"/>
  <c r="BB91" i="1" s="1"/>
  <c r="BC91" i="1" s="1"/>
  <c r="BD91" i="1" s="1"/>
  <c r="BE91" i="1" s="1"/>
  <c r="BF91" i="1" s="1"/>
  <c r="BG91" i="1" s="1"/>
  <c r="BH91" i="1" s="1"/>
  <c r="BI91" i="1" s="1"/>
  <c r="BJ91" i="1" s="1"/>
  <c r="BK91" i="1" s="1"/>
  <c r="BL91" i="1" s="1"/>
  <c r="BM91" i="1" s="1"/>
  <c r="BN91" i="1" s="1"/>
  <c r="BO91" i="1" s="1"/>
  <c r="BP91" i="1" s="1"/>
  <c r="BQ91" i="1" s="1"/>
  <c r="BR91" i="1" s="1"/>
  <c r="BS91" i="1" s="1"/>
  <c r="BT91" i="1" s="1"/>
  <c r="BU91" i="1" s="1"/>
  <c r="BV91" i="1" s="1"/>
  <c r="BW91" i="1" s="1"/>
  <c r="BX91" i="1" s="1"/>
  <c r="BY91" i="1" s="1"/>
  <c r="BZ91" i="1" s="1"/>
  <c r="CA91" i="1" s="1"/>
  <c r="CB91" i="1" s="1"/>
  <c r="CC91" i="1" s="1"/>
  <c r="CD91" i="1" s="1"/>
  <c r="CE91" i="1" s="1"/>
  <c r="CF91" i="1" s="1"/>
  <c r="CG91" i="1" s="1"/>
  <c r="CH91" i="1" s="1"/>
  <c r="CI91" i="1" s="1"/>
  <c r="CJ91" i="1" s="1"/>
  <c r="CK91" i="1" s="1"/>
  <c r="CL91" i="1" s="1"/>
  <c r="CM91" i="1" s="1"/>
  <c r="CN91" i="1" s="1"/>
  <c r="CO91" i="1" s="1"/>
  <c r="CP91" i="1" s="1"/>
  <c r="CQ91" i="1" s="1"/>
  <c r="CR91" i="1" s="1"/>
  <c r="CS91" i="1" s="1"/>
  <c r="CT91" i="1" s="1"/>
  <c r="CU91" i="1" s="1"/>
  <c r="CV91" i="1" s="1"/>
  <c r="CW91" i="1" s="1"/>
  <c r="CX91" i="1" s="1"/>
  <c r="CY91" i="1" s="1"/>
  <c r="CZ91" i="1" s="1"/>
  <c r="DA91" i="1" s="1"/>
  <c r="DB91" i="1" s="1"/>
  <c r="DC91" i="1" s="1"/>
  <c r="DD91" i="1" s="1"/>
  <c r="DE91" i="1" s="1"/>
  <c r="DF91" i="1" s="1"/>
  <c r="DG91" i="1" s="1"/>
  <c r="DH91" i="1" s="1"/>
  <c r="DI91" i="1" s="1"/>
  <c r="DJ91" i="1" s="1"/>
  <c r="DK91" i="1" s="1"/>
  <c r="DL91" i="1" s="1"/>
  <c r="DM91" i="1" s="1"/>
  <c r="DN91" i="1" s="1"/>
  <c r="DO91" i="1" s="1"/>
  <c r="DP91" i="1" s="1"/>
  <c r="DQ91" i="1" s="1"/>
  <c r="DR91" i="1" s="1"/>
  <c r="DS91" i="1" s="1"/>
  <c r="DT91" i="1" s="1"/>
  <c r="DU91" i="1" s="1"/>
  <c r="DV91" i="1" s="1"/>
  <c r="DW91" i="1" s="1"/>
  <c r="DX91" i="1" s="1"/>
  <c r="Z31" i="1"/>
  <c r="Z32" i="1"/>
  <c r="Z28" i="1"/>
  <c r="DZ8" i="1" l="1"/>
  <c r="EA8" i="1" s="1"/>
  <c r="EB8" i="1" s="1"/>
  <c r="EC8" i="1" s="1"/>
  <c r="ED8" i="1" s="1"/>
  <c r="EE8" i="1" s="1"/>
  <c r="EF8" i="1" s="1"/>
  <c r="EG8" i="1" s="1"/>
  <c r="DZ9" i="1"/>
  <c r="EA9" i="1" s="1"/>
  <c r="EB9" i="1" s="1"/>
  <c r="EC9" i="1" s="1"/>
  <c r="ED9" i="1" s="1"/>
  <c r="EE9" i="1" s="1"/>
  <c r="EF9" i="1" s="1"/>
  <c r="EG9" i="1" s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B30" i="1"/>
  <c r="DZ7" i="1" l="1"/>
  <c r="DZ12" i="1"/>
  <c r="EA12" i="1" s="1"/>
  <c r="EB12" i="1" s="1"/>
  <c r="EC12" i="1" s="1"/>
  <c r="ED12" i="1" s="1"/>
  <c r="EE12" i="1" s="1"/>
  <c r="EF12" i="1" s="1"/>
  <c r="EG12" i="1" s="1"/>
  <c r="DZ11" i="1"/>
  <c r="EA11" i="1" s="1"/>
  <c r="EB11" i="1" s="1"/>
  <c r="EC11" i="1" s="1"/>
  <c r="ED11" i="1" s="1"/>
  <c r="EE11" i="1" s="1"/>
  <c r="EF11" i="1" s="1"/>
  <c r="EG11" i="1" s="1"/>
  <c r="DZ21" i="1"/>
  <c r="EA21" i="1" s="1"/>
  <c r="EB21" i="1" s="1"/>
  <c r="EC21" i="1" s="1"/>
  <c r="ED21" i="1" s="1"/>
  <c r="EE21" i="1" s="1"/>
  <c r="EF21" i="1" s="1"/>
  <c r="EG21" i="1" s="1"/>
  <c r="DZ18" i="1"/>
  <c r="EA18" i="1" s="1"/>
  <c r="EB18" i="1" s="1"/>
  <c r="EC18" i="1" s="1"/>
  <c r="ED18" i="1" s="1"/>
  <c r="EE18" i="1" s="1"/>
  <c r="EF18" i="1" s="1"/>
  <c r="EG18" i="1" s="1"/>
  <c r="Z30" i="1"/>
  <c r="DZ17" i="1"/>
  <c r="EA17" i="1" s="1"/>
  <c r="EB17" i="1" s="1"/>
  <c r="EC17" i="1" s="1"/>
  <c r="ED17" i="1" s="1"/>
  <c r="EE17" i="1" s="1"/>
  <c r="EF17" i="1" s="1"/>
  <c r="EG17" i="1" s="1"/>
  <c r="Z29" i="1"/>
  <c r="EA7" i="1" l="1"/>
  <c r="DZ4" i="1"/>
  <c r="EA4" i="1" s="1"/>
  <c r="EB4" i="1" s="1"/>
  <c r="EC4" i="1" s="1"/>
  <c r="ED4" i="1" s="1"/>
  <c r="EE4" i="1" s="1"/>
  <c r="EF4" i="1" s="1"/>
  <c r="EG4" i="1" s="1"/>
  <c r="DZ6" i="1"/>
  <c r="EA6" i="1" s="1"/>
  <c r="EB6" i="1" s="1"/>
  <c r="EC6" i="1" s="1"/>
  <c r="ED6" i="1" s="1"/>
  <c r="EE6" i="1" s="1"/>
  <c r="EF6" i="1" s="1"/>
  <c r="EG6" i="1" s="1"/>
  <c r="DZ10" i="1"/>
  <c r="EA10" i="1" s="1"/>
  <c r="EB10" i="1" s="1"/>
  <c r="EC10" i="1" s="1"/>
  <c r="ED10" i="1" s="1"/>
  <c r="EE10" i="1" s="1"/>
  <c r="EF10" i="1" s="1"/>
  <c r="EG10" i="1" s="1"/>
  <c r="Y29" i="1"/>
  <c r="Y30" i="1"/>
  <c r="Y31" i="1"/>
  <c r="Y32" i="1"/>
  <c r="Y28" i="1"/>
  <c r="DZ13" i="1" l="1"/>
  <c r="EB7" i="1"/>
  <c r="EA13" i="1"/>
  <c r="EC7" i="1" l="1"/>
  <c r="EB13" i="1"/>
  <c r="ED7" i="1" l="1"/>
  <c r="EC13" i="1"/>
  <c r="EE7" i="1" l="1"/>
  <c r="ED13" i="1"/>
  <c r="EF7" i="1" l="1"/>
  <c r="EE13" i="1"/>
  <c r="EG7" i="1" l="1"/>
  <c r="EG13" i="1" s="1"/>
  <c r="EF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Bistline, John</author>
  </authors>
  <commentList>
    <comment ref="D3" authorId="0" shapeId="0" xr:uid="{862B9728-2ABE-445B-9916-963F21753FF7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BPEA IRA - Generation and Capacity (Add)</t>
        </r>
      </text>
    </comment>
    <comment ref="F4" authorId="0" shapeId="0" xr:uid="{81ED91E7-95DC-419E-8215-1BA04482BCF9}">
      <text>
        <r>
          <rPr>
            <b/>
            <sz val="9"/>
            <color indexed="81"/>
            <rFont val="Tahoma"/>
            <family val="2"/>
          </rPr>
          <t>Bistline, John:</t>
        </r>
        <r>
          <rPr>
            <sz val="9"/>
            <color indexed="81"/>
            <rFont val="Tahoma"/>
            <family val="2"/>
          </rPr>
          <t xml:space="preserve">
https://www.bnef.com/insights/29957/view</t>
        </r>
      </text>
    </comment>
  </commentList>
</comments>
</file>

<file path=xl/sharedStrings.xml><?xml version="1.0" encoding="utf-8"?>
<sst xmlns="http://schemas.openxmlformats.org/spreadsheetml/2006/main" count="145" uniqueCount="89">
  <si>
    <t>capadd()</t>
  </si>
  <si>
    <t>NG</t>
  </si>
  <si>
    <t>NUC</t>
  </si>
  <si>
    <t>OTH</t>
  </si>
  <si>
    <t>WND</t>
  </si>
  <si>
    <t>hyd</t>
  </si>
  <si>
    <t>col</t>
  </si>
  <si>
    <t>sol</t>
  </si>
  <si>
    <t>sto</t>
  </si>
  <si>
    <t>Storage</t>
  </si>
  <si>
    <t>Solar</t>
  </si>
  <si>
    <t>Coal</t>
  </si>
  <si>
    <t>Hydro</t>
  </si>
  <si>
    <t>Wind</t>
  </si>
  <si>
    <t>Other</t>
  </si>
  <si>
    <t>Nuclear</t>
  </si>
  <si>
    <t>Gas</t>
  </si>
  <si>
    <t>2010-2020</t>
  </si>
  <si>
    <t>Additions</t>
  </si>
  <si>
    <t>Retirements</t>
  </si>
  <si>
    <t>capretire()</t>
  </si>
  <si>
    <t>Nuclear Existing</t>
  </si>
  <si>
    <t>Nuclear New</t>
  </si>
  <si>
    <t>Bio/Other</t>
  </si>
  <si>
    <t>Bio CCS</t>
  </si>
  <si>
    <t>Coal CCS</t>
  </si>
  <si>
    <t>NGCC</t>
  </si>
  <si>
    <t>NGCC CCS</t>
  </si>
  <si>
    <t>NGGT</t>
  </si>
  <si>
    <t>Hydrogen Blue</t>
  </si>
  <si>
    <t>Solar Utility</t>
  </si>
  <si>
    <t>Solar Distributed</t>
  </si>
  <si>
    <t>Hydrogen Green</t>
  </si>
  <si>
    <t>01xnuc</t>
  </si>
  <si>
    <t>02nnuc</t>
  </si>
  <si>
    <t>03hyr</t>
  </si>
  <si>
    <t>04oth</t>
  </si>
  <si>
    <t>05becs</t>
  </si>
  <si>
    <t>06col</t>
  </si>
  <si>
    <t>07clcs</t>
  </si>
  <si>
    <t>08ngcc</t>
  </si>
  <si>
    <t>09ngcs</t>
  </si>
  <si>
    <t>10nggt</t>
  </si>
  <si>
    <t>11wind</t>
  </si>
  <si>
    <t>12sol</t>
  </si>
  <si>
    <t>13rfpv</t>
  </si>
  <si>
    <t>14h2</t>
  </si>
  <si>
    <t>15stor</t>
  </si>
  <si>
    <t>Cumulative Scenario Changes 2020-2030 (PASTE from "Generation and Capacity")</t>
  </si>
  <si>
    <t>All</t>
  </si>
  <si>
    <t>Annual</t>
  </si>
  <si>
    <t>Gas Retirements</t>
  </si>
  <si>
    <t>Gas CCS</t>
  </si>
  <si>
    <t>U.S. utility-scale electric generating capacity by initial operating year (Form EIA-860 data as of Jun. 2022)</t>
  </si>
  <si>
    <t>Wind+Solar</t>
  </si>
  <si>
    <t>Cumulative Additions (GW)</t>
  </si>
  <si>
    <t>https://www.eia.gov/electricity/monthly/epm_table_grapher.php?t=table_6_01_b</t>
  </si>
  <si>
    <t>Utility-Scale Solar</t>
  </si>
  <si>
    <t>BTM solar (GW_AC)</t>
  </si>
  <si>
    <t>Additions (GW_AC/yr)</t>
  </si>
  <si>
    <t>Solar (Utility+BTM) in GW_AC</t>
  </si>
  <si>
    <t>IRA</t>
  </si>
  <si>
    <t>Reference</t>
  </si>
  <si>
    <t>2011-2021 Avg.</t>
  </si>
  <si>
    <t>2021 (Max. Year)</t>
  </si>
  <si>
    <t>IRA Scenarios</t>
  </si>
  <si>
    <t>History</t>
  </si>
  <si>
    <t>US-REGEN</t>
  </si>
  <si>
    <t>Capacity Additions (GW/yr)</t>
  </si>
  <si>
    <t>Length</t>
  </si>
  <si>
    <t>BNEF (2022)</t>
  </si>
  <si>
    <t>Unspecified Clean</t>
  </si>
  <si>
    <t>O'Boyle, et al. (2022), Low</t>
  </si>
  <si>
    <t>O'Boyle, et al. (2022), High</t>
  </si>
  <si>
    <t>h2b</t>
  </si>
  <si>
    <t>Jenkins, et al. (2022)</t>
  </si>
  <si>
    <t>Jenkins, et al. (2022), Slide 15</t>
  </si>
  <si>
    <t>Offshore</t>
  </si>
  <si>
    <t>Onshore</t>
  </si>
  <si>
    <t>Larsen, et al. (2022), Low</t>
  </si>
  <si>
    <t>Larsen, et al. (2022), High</t>
  </si>
  <si>
    <t>Roy, et al. (2022), Low</t>
  </si>
  <si>
    <t>Roy, et al. (2022), High</t>
  </si>
  <si>
    <t>Levin and Ennis (2022)</t>
  </si>
  <si>
    <t>Inframarginal Share (%)</t>
  </si>
  <si>
    <t>TOTAL CLEAN</t>
  </si>
  <si>
    <t>MIN</t>
  </si>
  <si>
    <t>MAX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</si>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</sst>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/>
    <xf numFmtId="164" fontId="2" fillId="0" borderId="0" xfId="0" applyNumberFormat="1" applyFont="1"/>
    <xf numFmtId="0" fontId="1" fillId="0" borderId="0" xfId="0" applyFont="1"/>
    <xf numFmtId="0" fontId="3" fillId="0" borderId="0" xfId="0" applyFont="1"/>
    <xf numFmtId="164" fontId="2" fillId="3" borderId="0" xfId="0" applyNumberFormat="1" applyFont="1" applyFill="1"/>
    <xf numFmtId="9" fontId="2" fillId="3" borderId="0" xfId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7540E"/>
      <color rgb="FFDCE6F2"/>
      <color rgb="FF7F7F7F"/>
      <color rgb="FFF79646"/>
      <color rgb="FF40689C"/>
      <color rgb="FFFCD5B5"/>
      <color rgb="FFA440DC"/>
      <color rgb="FFFFC000"/>
      <color rgb="FF4BACC6"/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Historical!$A$5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numRef>
              <c:f>Historical!$BE$3:$DX$3</c:f>
              <c:numCache>
                <c:formatCode>General</c:formatCode>
                <c:ptCount val="72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</c:numCache>
            </c:numRef>
          </c:cat>
          <c:val>
            <c:numRef>
              <c:f>Historical!$BE$5:$DX$5</c:f>
              <c:numCache>
                <c:formatCode>General</c:formatCode>
                <c:ptCount val="72"/>
                <c:pt idx="19">
                  <c:v>1.2441</c:v>
                </c:pt>
                <c:pt idx="20">
                  <c:v>2.0764999999999998</c:v>
                </c:pt>
                <c:pt idx="21">
                  <c:v>2.3418999999999999</c:v>
                </c:pt>
                <c:pt idx="22">
                  <c:v>6.2064000000000004</c:v>
                </c:pt>
                <c:pt idx="23">
                  <c:v>4.1223000000000001</c:v>
                </c:pt>
                <c:pt idx="24">
                  <c:v>9.7805</c:v>
                </c:pt>
                <c:pt idx="25">
                  <c:v>6.5644999999999998</c:v>
                </c:pt>
                <c:pt idx="26">
                  <c:v>3.8359000000000001</c:v>
                </c:pt>
                <c:pt idx="27">
                  <c:v>6.9509999999999996</c:v>
                </c:pt>
                <c:pt idx="28">
                  <c:v>2.1760000000000002</c:v>
                </c:pt>
                <c:pt idx="29">
                  <c:v>0.88300000000000001</c:v>
                </c:pt>
                <c:pt idx="30">
                  <c:v>1.978</c:v>
                </c:pt>
                <c:pt idx="31">
                  <c:v>4.4112999999999998</c:v>
                </c:pt>
                <c:pt idx="32">
                  <c:v>1.1551</c:v>
                </c:pt>
                <c:pt idx="33">
                  <c:v>3.3039999999999998</c:v>
                </c:pt>
                <c:pt idx="34">
                  <c:v>8.0391999999999992</c:v>
                </c:pt>
                <c:pt idx="35">
                  <c:v>8.6157000000000004</c:v>
                </c:pt>
                <c:pt idx="36">
                  <c:v>9.5520999999999994</c:v>
                </c:pt>
                <c:pt idx="37">
                  <c:v>7.8971</c:v>
                </c:pt>
                <c:pt idx="38">
                  <c:v>6.2190000000000003</c:v>
                </c:pt>
                <c:pt idx="39">
                  <c:v>2.472</c:v>
                </c:pt>
                <c:pt idx="40">
                  <c:v>3.6814</c:v>
                </c:pt>
                <c:pt idx="43">
                  <c:v>1.2250000000000001</c:v>
                </c:pt>
                <c:pt idx="46">
                  <c:v>1.179</c:v>
                </c:pt>
                <c:pt idx="66">
                  <c:v>1.1639999999999999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5E-4CC5-B00A-35D1FE92970A}"/>
            </c:ext>
          </c:extLst>
        </c:ser>
        <c:ser>
          <c:idx val="4"/>
          <c:order val="1"/>
          <c:tx>
            <c:strRef>
              <c:f>Historical!$A$8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numRef>
              <c:f>Historical!$BE$3:$DX$3</c:f>
              <c:numCache>
                <c:formatCode>General</c:formatCode>
                <c:ptCount val="72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</c:numCache>
            </c:numRef>
          </c:cat>
          <c:val>
            <c:numRef>
              <c:f>Historical!$BE$8:$DX$8</c:f>
              <c:numCache>
                <c:formatCode>General</c:formatCode>
                <c:ptCount val="72"/>
                <c:pt idx="0">
                  <c:v>1.196</c:v>
                </c:pt>
                <c:pt idx="1">
                  <c:v>1.4092</c:v>
                </c:pt>
                <c:pt idx="2">
                  <c:v>1.7083999999999999</c:v>
                </c:pt>
                <c:pt idx="3">
                  <c:v>1.9928999999999999</c:v>
                </c:pt>
                <c:pt idx="4">
                  <c:v>1.3056000000000001</c:v>
                </c:pt>
                <c:pt idx="5">
                  <c:v>1.7546999999999999</c:v>
                </c:pt>
                <c:pt idx="6">
                  <c:v>1.2155</c:v>
                </c:pt>
                <c:pt idx="7">
                  <c:v>1.4959</c:v>
                </c:pt>
                <c:pt idx="8">
                  <c:v>2.8401999999999998</c:v>
                </c:pt>
                <c:pt idx="9">
                  <c:v>1.7801</c:v>
                </c:pt>
                <c:pt idx="10">
                  <c:v>1.6182000000000001</c:v>
                </c:pt>
                <c:pt idx="11">
                  <c:v>3.5609000000000002</c:v>
                </c:pt>
                <c:pt idx="12">
                  <c:v>2.4948999999999999</c:v>
                </c:pt>
                <c:pt idx="13">
                  <c:v>3.4363000000000001</c:v>
                </c:pt>
                <c:pt idx="14">
                  <c:v>2.3353000000000002</c:v>
                </c:pt>
                <c:pt idx="15">
                  <c:v>2.1360999999999999</c:v>
                </c:pt>
                <c:pt idx="16">
                  <c:v>1.5783</c:v>
                </c:pt>
                <c:pt idx="17">
                  <c:v>3.9666000000000001</c:v>
                </c:pt>
                <c:pt idx="18">
                  <c:v>2.8338000000000001</c:v>
                </c:pt>
                <c:pt idx="19">
                  <c:v>2.0036999999999998</c:v>
                </c:pt>
                <c:pt idx="20">
                  <c:v>1.5701000000000001</c:v>
                </c:pt>
                <c:pt idx="21">
                  <c:v>1.4883</c:v>
                </c:pt>
                <c:pt idx="22">
                  <c:v>0.73270000000000002</c:v>
                </c:pt>
                <c:pt idx="23">
                  <c:v>6.2431999999999999</c:v>
                </c:pt>
                <c:pt idx="24">
                  <c:v>1.4705999999999999</c:v>
                </c:pt>
                <c:pt idx="25">
                  <c:v>2.5895999999999999</c:v>
                </c:pt>
                <c:pt idx="26">
                  <c:v>2.024</c:v>
                </c:pt>
                <c:pt idx="27">
                  <c:v>1.3992</c:v>
                </c:pt>
                <c:pt idx="28">
                  <c:v>3.5105</c:v>
                </c:pt>
                <c:pt idx="29">
                  <c:v>3.5261</c:v>
                </c:pt>
                <c:pt idx="30">
                  <c:v>1.6400999999999999</c:v>
                </c:pt>
                <c:pt idx="31">
                  <c:v>0.42009999999999997</c:v>
                </c:pt>
                <c:pt idx="32">
                  <c:v>0.83789999999999998</c:v>
                </c:pt>
                <c:pt idx="33">
                  <c:v>1.0528999999999999</c:v>
                </c:pt>
                <c:pt idx="34">
                  <c:v>2.1554000000000002</c:v>
                </c:pt>
                <c:pt idx="35">
                  <c:v>4.4291</c:v>
                </c:pt>
                <c:pt idx="36">
                  <c:v>0.71970000000000001</c:v>
                </c:pt>
                <c:pt idx="37">
                  <c:v>0.4819</c:v>
                </c:pt>
                <c:pt idx="38">
                  <c:v>0.69269999999999998</c:v>
                </c:pt>
                <c:pt idx="39">
                  <c:v>0.86170000000000002</c:v>
                </c:pt>
                <c:pt idx="40">
                  <c:v>0.53710000000000002</c:v>
                </c:pt>
                <c:pt idx="41">
                  <c:v>1.6083000000000001</c:v>
                </c:pt>
                <c:pt idx="42">
                  <c:v>0.25890000000000002</c:v>
                </c:pt>
                <c:pt idx="43">
                  <c:v>0.22700000000000001</c:v>
                </c:pt>
                <c:pt idx="44">
                  <c:v>0.2697</c:v>
                </c:pt>
                <c:pt idx="45">
                  <c:v>1.1476</c:v>
                </c:pt>
                <c:pt idx="46">
                  <c:v>9.9599999999999994E-2</c:v>
                </c:pt>
                <c:pt idx="47">
                  <c:v>6.1899999999999997E-2</c:v>
                </c:pt>
                <c:pt idx="48">
                  <c:v>2.8999999999999998E-3</c:v>
                </c:pt>
                <c:pt idx="49">
                  <c:v>0.11899999999999999</c:v>
                </c:pt>
                <c:pt idx="50">
                  <c:v>5.9700000000000003E-2</c:v>
                </c:pt>
                <c:pt idx="51">
                  <c:v>0.1076</c:v>
                </c:pt>
                <c:pt idx="52">
                  <c:v>0.35220000000000001</c:v>
                </c:pt>
                <c:pt idx="53">
                  <c:v>0.10489999999999999</c:v>
                </c:pt>
                <c:pt idx="54">
                  <c:v>7.7299999999999994E-2</c:v>
                </c:pt>
                <c:pt idx="55">
                  <c:v>0.06</c:v>
                </c:pt>
                <c:pt idx="56">
                  <c:v>7.2800000000000004E-2</c:v>
                </c:pt>
                <c:pt idx="57">
                  <c:v>6.9400000000000003E-2</c:v>
                </c:pt>
                <c:pt idx="58">
                  <c:v>9.7299999999999998E-2</c:v>
                </c:pt>
                <c:pt idx="59">
                  <c:v>0.2455</c:v>
                </c:pt>
                <c:pt idx="60">
                  <c:v>4.2099999999999999E-2</c:v>
                </c:pt>
                <c:pt idx="61">
                  <c:v>0.15540000000000001</c:v>
                </c:pt>
                <c:pt idx="62">
                  <c:v>0.58089999999999997</c:v>
                </c:pt>
                <c:pt idx="63">
                  <c:v>0.49299999999999999</c:v>
                </c:pt>
                <c:pt idx="64">
                  <c:v>0.19309999999999999</c:v>
                </c:pt>
                <c:pt idx="65">
                  <c:v>0.215</c:v>
                </c:pt>
                <c:pt idx="66">
                  <c:v>0.37930000000000003</c:v>
                </c:pt>
                <c:pt idx="67">
                  <c:v>0.2422</c:v>
                </c:pt>
                <c:pt idx="68">
                  <c:v>0.26050000000000001</c:v>
                </c:pt>
                <c:pt idx="69">
                  <c:v>3.8199999999999998E-2</c:v>
                </c:pt>
                <c:pt idx="70">
                  <c:v>0.2016</c:v>
                </c:pt>
                <c:pt idx="71">
                  <c:v>8.9700000000000002E-2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5E-4CC5-B00A-35D1FE92970A}"/>
            </c:ext>
          </c:extLst>
        </c:ser>
        <c:ser>
          <c:idx val="2"/>
          <c:order val="2"/>
          <c:tx>
            <c:strRef>
              <c:f>Historical!$A$6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numRef>
              <c:f>Historical!$BE$3:$DX$3</c:f>
              <c:numCache>
                <c:formatCode>General</c:formatCode>
                <c:ptCount val="72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</c:numCache>
            </c:numRef>
          </c:cat>
          <c:val>
            <c:numRef>
              <c:f>Historical!$BE$6:$DX$6</c:f>
              <c:numCache>
                <c:formatCode>General</c:formatCode>
                <c:ptCount val="72"/>
                <c:pt idx="0">
                  <c:v>0.51880000000000004</c:v>
                </c:pt>
                <c:pt idx="1">
                  <c:v>0.28920000000000001</c:v>
                </c:pt>
                <c:pt idx="2">
                  <c:v>0.30559999999999998</c:v>
                </c:pt>
                <c:pt idx="3">
                  <c:v>0.71419999999999995</c:v>
                </c:pt>
                <c:pt idx="4">
                  <c:v>0.43080000000000002</c:v>
                </c:pt>
                <c:pt idx="5">
                  <c:v>0.754</c:v>
                </c:pt>
                <c:pt idx="6">
                  <c:v>0.22739999999999999</c:v>
                </c:pt>
                <c:pt idx="7">
                  <c:v>1.0707</c:v>
                </c:pt>
                <c:pt idx="8">
                  <c:v>0.63839999999999997</c:v>
                </c:pt>
                <c:pt idx="9">
                  <c:v>0.66549999999999998</c:v>
                </c:pt>
                <c:pt idx="10">
                  <c:v>0.58730000000000004</c:v>
                </c:pt>
                <c:pt idx="11">
                  <c:v>0.6351</c:v>
                </c:pt>
                <c:pt idx="12">
                  <c:v>0.49</c:v>
                </c:pt>
                <c:pt idx="13">
                  <c:v>0.90890000000000004</c:v>
                </c:pt>
                <c:pt idx="14">
                  <c:v>0.67069999999999996</c:v>
                </c:pt>
                <c:pt idx="15">
                  <c:v>1.3660000000000001</c:v>
                </c:pt>
                <c:pt idx="16">
                  <c:v>0.65580000000000005</c:v>
                </c:pt>
                <c:pt idx="17">
                  <c:v>1.2190000000000001</c:v>
                </c:pt>
                <c:pt idx="18">
                  <c:v>2.8687</c:v>
                </c:pt>
                <c:pt idx="19">
                  <c:v>1.7270000000000001</c:v>
                </c:pt>
                <c:pt idx="20">
                  <c:v>1.5805</c:v>
                </c:pt>
                <c:pt idx="21">
                  <c:v>2.2597</c:v>
                </c:pt>
                <c:pt idx="22">
                  <c:v>4.4568000000000003</c:v>
                </c:pt>
                <c:pt idx="23">
                  <c:v>2.3666</c:v>
                </c:pt>
                <c:pt idx="24">
                  <c:v>4.0918000000000001</c:v>
                </c:pt>
                <c:pt idx="25">
                  <c:v>3.1772</c:v>
                </c:pt>
                <c:pt idx="26">
                  <c:v>1.6833</c:v>
                </c:pt>
                <c:pt idx="27">
                  <c:v>1.4382999999999999</c:v>
                </c:pt>
                <c:pt idx="28">
                  <c:v>1.9047000000000001</c:v>
                </c:pt>
                <c:pt idx="29">
                  <c:v>1.2724</c:v>
                </c:pt>
                <c:pt idx="30">
                  <c:v>1.3612</c:v>
                </c:pt>
                <c:pt idx="31">
                  <c:v>1.4517</c:v>
                </c:pt>
                <c:pt idx="32">
                  <c:v>0.64710000000000001</c:v>
                </c:pt>
                <c:pt idx="33">
                  <c:v>0.34389999999999998</c:v>
                </c:pt>
                <c:pt idx="34">
                  <c:v>0.54959999999999998</c:v>
                </c:pt>
                <c:pt idx="35">
                  <c:v>0.73719999999999997</c:v>
                </c:pt>
                <c:pt idx="36">
                  <c:v>0.76180000000000003</c:v>
                </c:pt>
                <c:pt idx="37">
                  <c:v>0.85319999999999996</c:v>
                </c:pt>
                <c:pt idx="38">
                  <c:v>0.82779999999999998</c:v>
                </c:pt>
                <c:pt idx="39">
                  <c:v>1.4954000000000001</c:v>
                </c:pt>
                <c:pt idx="40">
                  <c:v>1.2741</c:v>
                </c:pt>
                <c:pt idx="41">
                  <c:v>1.1979</c:v>
                </c:pt>
                <c:pt idx="42">
                  <c:v>0.65149999999999997</c:v>
                </c:pt>
                <c:pt idx="43">
                  <c:v>0.50570000000000004</c:v>
                </c:pt>
                <c:pt idx="44">
                  <c:v>0.44979999999999998</c:v>
                </c:pt>
                <c:pt idx="45">
                  <c:v>0.36159999999999998</c:v>
                </c:pt>
                <c:pt idx="46">
                  <c:v>0.68200000000000005</c:v>
                </c:pt>
                <c:pt idx="47">
                  <c:v>0.9899</c:v>
                </c:pt>
                <c:pt idx="48">
                  <c:v>0.438</c:v>
                </c:pt>
                <c:pt idx="49">
                  <c:v>0.52829999999999999</c:v>
                </c:pt>
                <c:pt idx="50">
                  <c:v>1.0134000000000001</c:v>
                </c:pt>
                <c:pt idx="51">
                  <c:v>0.84650000000000003</c:v>
                </c:pt>
                <c:pt idx="52">
                  <c:v>0.50180000000000002</c:v>
                </c:pt>
                <c:pt idx="53">
                  <c:v>0.56830000000000003</c:v>
                </c:pt>
                <c:pt idx="54">
                  <c:v>0.43830000000000002</c:v>
                </c:pt>
                <c:pt idx="55">
                  <c:v>0.20699999999999999</c:v>
                </c:pt>
                <c:pt idx="56">
                  <c:v>0.50209999999999999</c:v>
                </c:pt>
                <c:pt idx="57">
                  <c:v>0.59699999999999998</c:v>
                </c:pt>
                <c:pt idx="58">
                  <c:v>0.39639999999999997</c:v>
                </c:pt>
                <c:pt idx="59">
                  <c:v>0.55330000000000001</c:v>
                </c:pt>
                <c:pt idx="60">
                  <c:v>1.3587</c:v>
                </c:pt>
                <c:pt idx="61">
                  <c:v>0.70760000000000001</c:v>
                </c:pt>
                <c:pt idx="62">
                  <c:v>0.62729999999999997</c:v>
                </c:pt>
                <c:pt idx="63">
                  <c:v>1.0206</c:v>
                </c:pt>
                <c:pt idx="64">
                  <c:v>0.32229999999999998</c:v>
                </c:pt>
                <c:pt idx="65">
                  <c:v>0.32779999999999998</c:v>
                </c:pt>
                <c:pt idx="66">
                  <c:v>0.20100000000000001</c:v>
                </c:pt>
                <c:pt idx="67">
                  <c:v>0.24329999999999999</c:v>
                </c:pt>
                <c:pt idx="68">
                  <c:v>0.1658</c:v>
                </c:pt>
                <c:pt idx="69">
                  <c:v>0.27660000000000001</c:v>
                </c:pt>
                <c:pt idx="70">
                  <c:v>0.1109</c:v>
                </c:pt>
                <c:pt idx="71">
                  <c:v>4.7699999999999999E-2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5E-4CC5-B00A-35D1FE92970A}"/>
            </c:ext>
          </c:extLst>
        </c:ser>
        <c:ser>
          <c:idx val="5"/>
          <c:order val="3"/>
          <c:tx>
            <c:strRef>
              <c:f>Historical!$A$9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numRef>
              <c:f>Historical!$BE$3:$DX$3</c:f>
              <c:numCache>
                <c:formatCode>General</c:formatCode>
                <c:ptCount val="72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</c:numCache>
            </c:numRef>
          </c:cat>
          <c:val>
            <c:numRef>
              <c:f>Historical!$BE$9:$DX$9</c:f>
              <c:numCache>
                <c:formatCode>General</c:formatCode>
                <c:ptCount val="72"/>
                <c:pt idx="0">
                  <c:v>1.5490999999999999</c:v>
                </c:pt>
                <c:pt idx="1">
                  <c:v>1.7801</c:v>
                </c:pt>
                <c:pt idx="2">
                  <c:v>2.7279</c:v>
                </c:pt>
                <c:pt idx="3">
                  <c:v>4.0391000000000004</c:v>
                </c:pt>
                <c:pt idx="4">
                  <c:v>5.1913999999999998</c:v>
                </c:pt>
                <c:pt idx="5">
                  <c:v>6.6502999999999997</c:v>
                </c:pt>
                <c:pt idx="6">
                  <c:v>2.2395</c:v>
                </c:pt>
                <c:pt idx="7">
                  <c:v>3.7618</c:v>
                </c:pt>
                <c:pt idx="8">
                  <c:v>4.9386999999999999</c:v>
                </c:pt>
                <c:pt idx="9">
                  <c:v>6.0754000000000001</c:v>
                </c:pt>
                <c:pt idx="10">
                  <c:v>4.8973000000000004</c:v>
                </c:pt>
                <c:pt idx="11">
                  <c:v>3.5830000000000002</c:v>
                </c:pt>
                <c:pt idx="12">
                  <c:v>3.7951999999999999</c:v>
                </c:pt>
                <c:pt idx="13">
                  <c:v>4.0012999999999996</c:v>
                </c:pt>
                <c:pt idx="14">
                  <c:v>4.4684999999999997</c:v>
                </c:pt>
                <c:pt idx="15">
                  <c:v>4.1660000000000004</c:v>
                </c:pt>
                <c:pt idx="16">
                  <c:v>3.3780000000000001</c:v>
                </c:pt>
                <c:pt idx="17">
                  <c:v>6.7427999999999999</c:v>
                </c:pt>
                <c:pt idx="18">
                  <c:v>7.9188999999999998</c:v>
                </c:pt>
                <c:pt idx="19">
                  <c:v>11.2744</c:v>
                </c:pt>
                <c:pt idx="20">
                  <c:v>10.460900000000001</c:v>
                </c:pt>
                <c:pt idx="21">
                  <c:v>12.134399999999999</c:v>
                </c:pt>
                <c:pt idx="22">
                  <c:v>11.8485</c:v>
                </c:pt>
                <c:pt idx="23">
                  <c:v>14.161899999999999</c:v>
                </c:pt>
                <c:pt idx="24">
                  <c:v>10.2028</c:v>
                </c:pt>
                <c:pt idx="25">
                  <c:v>10.760999999999999</c:v>
                </c:pt>
                <c:pt idx="26">
                  <c:v>7.7685000000000004</c:v>
                </c:pt>
                <c:pt idx="27">
                  <c:v>11.0253</c:v>
                </c:pt>
                <c:pt idx="28">
                  <c:v>10.766400000000001</c:v>
                </c:pt>
                <c:pt idx="29">
                  <c:v>9.7911000000000001</c:v>
                </c:pt>
                <c:pt idx="30">
                  <c:v>15.2193</c:v>
                </c:pt>
                <c:pt idx="31">
                  <c:v>8.9076000000000004</c:v>
                </c:pt>
                <c:pt idx="32">
                  <c:v>10.895899999999999</c:v>
                </c:pt>
                <c:pt idx="33">
                  <c:v>6.2011000000000003</c:v>
                </c:pt>
                <c:pt idx="34">
                  <c:v>11.124499999999999</c:v>
                </c:pt>
                <c:pt idx="35">
                  <c:v>6.1120999999999999</c:v>
                </c:pt>
                <c:pt idx="36">
                  <c:v>5.8639000000000001</c:v>
                </c:pt>
                <c:pt idx="37">
                  <c:v>4.0862999999999996</c:v>
                </c:pt>
                <c:pt idx="38">
                  <c:v>1.7961</c:v>
                </c:pt>
                <c:pt idx="39">
                  <c:v>3.2656999999999998</c:v>
                </c:pt>
                <c:pt idx="40">
                  <c:v>1.9239999999999999</c:v>
                </c:pt>
                <c:pt idx="41">
                  <c:v>3.1438999999999999</c:v>
                </c:pt>
                <c:pt idx="42">
                  <c:v>1.2645</c:v>
                </c:pt>
                <c:pt idx="43">
                  <c:v>0.13689999999999999</c:v>
                </c:pt>
                <c:pt idx="44">
                  <c:v>0.94750000000000001</c:v>
                </c:pt>
                <c:pt idx="45">
                  <c:v>2.5299999999999998</c:v>
                </c:pt>
                <c:pt idx="46">
                  <c:v>1.3130999999999999</c:v>
                </c:pt>
                <c:pt idx="47">
                  <c:v>7.8200000000000006E-2</c:v>
                </c:pt>
                <c:pt idx="48">
                  <c:v>5.28E-2</c:v>
                </c:pt>
                <c:pt idx="49">
                  <c:v>0.22</c:v>
                </c:pt>
                <c:pt idx="50">
                  <c:v>0.1215</c:v>
                </c:pt>
                <c:pt idx="51">
                  <c:v>0.44</c:v>
                </c:pt>
                <c:pt idx="52">
                  <c:v>1.0999999999999999E-2</c:v>
                </c:pt>
                <c:pt idx="53">
                  <c:v>8.6800000000000002E-2</c:v>
                </c:pt>
                <c:pt idx="54">
                  <c:v>0.52100000000000002</c:v>
                </c:pt>
                <c:pt idx="55">
                  <c:v>0.39939999999999998</c:v>
                </c:pt>
                <c:pt idx="56">
                  <c:v>0.53090000000000004</c:v>
                </c:pt>
                <c:pt idx="57">
                  <c:v>1.4212</c:v>
                </c:pt>
                <c:pt idx="58">
                  <c:v>1.4837</c:v>
                </c:pt>
                <c:pt idx="59">
                  <c:v>1.7863</c:v>
                </c:pt>
                <c:pt idx="60">
                  <c:v>5.3647999999999998</c:v>
                </c:pt>
                <c:pt idx="61">
                  <c:v>3.8765000000000001</c:v>
                </c:pt>
                <c:pt idx="62">
                  <c:v>3.7530000000000001</c:v>
                </c:pt>
                <c:pt idx="63">
                  <c:v>1.5506</c:v>
                </c:pt>
                <c:pt idx="64">
                  <c:v>7.0900000000000005E-2</c:v>
                </c:pt>
                <c:pt idx="70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95E-4CC5-B00A-35D1FE92970A}"/>
            </c:ext>
          </c:extLst>
        </c:ser>
        <c:ser>
          <c:idx val="0"/>
          <c:order val="4"/>
          <c:tx>
            <c:strRef>
              <c:f>Historical!$A$4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numRef>
              <c:f>Historical!$BE$3:$DX$3</c:f>
              <c:numCache>
                <c:formatCode>General</c:formatCode>
                <c:ptCount val="72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</c:numCache>
            </c:numRef>
          </c:cat>
          <c:val>
            <c:numRef>
              <c:f>Historical!$BE$4:$DX$4</c:f>
              <c:numCache>
                <c:formatCode>General</c:formatCode>
                <c:ptCount val="72"/>
                <c:pt idx="0">
                  <c:v>0.95689999999999997</c:v>
                </c:pt>
                <c:pt idx="1">
                  <c:v>1.4412</c:v>
                </c:pt>
                <c:pt idx="2">
                  <c:v>1.0855999999999999</c:v>
                </c:pt>
                <c:pt idx="3">
                  <c:v>2.0291000000000001</c:v>
                </c:pt>
                <c:pt idx="4">
                  <c:v>4.0496999999999996</c:v>
                </c:pt>
                <c:pt idx="5">
                  <c:v>2.4426999999999999</c:v>
                </c:pt>
                <c:pt idx="6">
                  <c:v>2.7292000000000001</c:v>
                </c:pt>
                <c:pt idx="7">
                  <c:v>2.1636000000000002</c:v>
                </c:pt>
                <c:pt idx="8">
                  <c:v>6.1037999999999997</c:v>
                </c:pt>
                <c:pt idx="9">
                  <c:v>3.9241999999999999</c:v>
                </c:pt>
                <c:pt idx="10">
                  <c:v>3.6034999999999999</c:v>
                </c:pt>
                <c:pt idx="11">
                  <c:v>4.4912999999999998</c:v>
                </c:pt>
                <c:pt idx="12">
                  <c:v>3.4304000000000001</c:v>
                </c:pt>
                <c:pt idx="13">
                  <c:v>4.2054999999999998</c:v>
                </c:pt>
                <c:pt idx="14">
                  <c:v>4.3826999999999998</c:v>
                </c:pt>
                <c:pt idx="15">
                  <c:v>6.1973000000000003</c:v>
                </c:pt>
                <c:pt idx="16">
                  <c:v>4.9966999999999997</c:v>
                </c:pt>
                <c:pt idx="17">
                  <c:v>8.4392999999999994</c:v>
                </c:pt>
                <c:pt idx="18">
                  <c:v>7.0057</c:v>
                </c:pt>
                <c:pt idx="19">
                  <c:v>6.8072999999999997</c:v>
                </c:pt>
                <c:pt idx="20">
                  <c:v>7.8491</c:v>
                </c:pt>
                <c:pt idx="21">
                  <c:v>9.7837999999999994</c:v>
                </c:pt>
                <c:pt idx="22">
                  <c:v>8.4338999999999995</c:v>
                </c:pt>
                <c:pt idx="23">
                  <c:v>8.9100999999999999</c:v>
                </c:pt>
                <c:pt idx="24">
                  <c:v>12.615600000000001</c:v>
                </c:pt>
                <c:pt idx="25">
                  <c:v>9.3666</c:v>
                </c:pt>
                <c:pt idx="26">
                  <c:v>5.3940999999999999</c:v>
                </c:pt>
                <c:pt idx="27">
                  <c:v>7.3192000000000004</c:v>
                </c:pt>
                <c:pt idx="28">
                  <c:v>4.8442999999999996</c:v>
                </c:pt>
                <c:pt idx="29">
                  <c:v>2.8166000000000002</c:v>
                </c:pt>
                <c:pt idx="30">
                  <c:v>0.45650000000000002</c:v>
                </c:pt>
                <c:pt idx="31">
                  <c:v>1.8846000000000001</c:v>
                </c:pt>
                <c:pt idx="32">
                  <c:v>1.7164999999999999</c:v>
                </c:pt>
                <c:pt idx="33">
                  <c:v>0.83069999999999999</c:v>
                </c:pt>
                <c:pt idx="34">
                  <c:v>0.97150000000000003</c:v>
                </c:pt>
                <c:pt idx="35">
                  <c:v>1.7472000000000001</c:v>
                </c:pt>
                <c:pt idx="36">
                  <c:v>1.5387</c:v>
                </c:pt>
                <c:pt idx="37">
                  <c:v>2.6454</c:v>
                </c:pt>
                <c:pt idx="38">
                  <c:v>2.6652</c:v>
                </c:pt>
                <c:pt idx="39">
                  <c:v>4.0810000000000004</c:v>
                </c:pt>
                <c:pt idx="40">
                  <c:v>5.2797999999999998</c:v>
                </c:pt>
                <c:pt idx="41">
                  <c:v>3.7128000000000001</c:v>
                </c:pt>
                <c:pt idx="42">
                  <c:v>5.4396000000000004</c:v>
                </c:pt>
                <c:pt idx="43">
                  <c:v>4.7332999999999998</c:v>
                </c:pt>
                <c:pt idx="44">
                  <c:v>8.7898999999999994</c:v>
                </c:pt>
                <c:pt idx="45">
                  <c:v>6.9090999999999996</c:v>
                </c:pt>
                <c:pt idx="46">
                  <c:v>4.4073000000000002</c:v>
                </c:pt>
                <c:pt idx="47">
                  <c:v>3.5495000000000001</c:v>
                </c:pt>
                <c:pt idx="48">
                  <c:v>2.1288999999999998</c:v>
                </c:pt>
                <c:pt idx="49">
                  <c:v>9.1160999999999994</c:v>
                </c:pt>
                <c:pt idx="50">
                  <c:v>28.191600000000001</c:v>
                </c:pt>
                <c:pt idx="51">
                  <c:v>41.521999999999998</c:v>
                </c:pt>
                <c:pt idx="52">
                  <c:v>63.757399999999997</c:v>
                </c:pt>
                <c:pt idx="53">
                  <c:v>50.9467</c:v>
                </c:pt>
                <c:pt idx="54">
                  <c:v>23.695599999999999</c:v>
                </c:pt>
                <c:pt idx="55">
                  <c:v>16.416899999999998</c:v>
                </c:pt>
                <c:pt idx="56">
                  <c:v>9.7766000000000002</c:v>
                </c:pt>
                <c:pt idx="57">
                  <c:v>7.4356</c:v>
                </c:pt>
                <c:pt idx="58">
                  <c:v>8.2970000000000006</c:v>
                </c:pt>
                <c:pt idx="59">
                  <c:v>9.7988</c:v>
                </c:pt>
                <c:pt idx="60">
                  <c:v>7.0861000000000001</c:v>
                </c:pt>
                <c:pt idx="61">
                  <c:v>10.652100000000001</c:v>
                </c:pt>
                <c:pt idx="62">
                  <c:v>10.2471</c:v>
                </c:pt>
                <c:pt idx="63">
                  <c:v>7.4863999999999997</c:v>
                </c:pt>
                <c:pt idx="64">
                  <c:v>9.4210999999999991</c:v>
                </c:pt>
                <c:pt idx="65">
                  <c:v>6.7361000000000004</c:v>
                </c:pt>
                <c:pt idx="66">
                  <c:v>9.1094000000000008</c:v>
                </c:pt>
                <c:pt idx="67">
                  <c:v>10.160500000000001</c:v>
                </c:pt>
                <c:pt idx="68">
                  <c:v>20.549600000000002</c:v>
                </c:pt>
                <c:pt idx="69">
                  <c:v>8.2216000000000005</c:v>
                </c:pt>
                <c:pt idx="70">
                  <c:v>6.9028999999999998</c:v>
                </c:pt>
                <c:pt idx="71">
                  <c:v>6.8704000000000001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5E-4CC5-B00A-35D1FE92970A}"/>
            </c:ext>
          </c:extLst>
        </c:ser>
        <c:ser>
          <c:idx val="3"/>
          <c:order val="5"/>
          <c:tx>
            <c:strRef>
              <c:f>Historical!$A$7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Historical!$BE$3:$DX$3</c:f>
              <c:numCache>
                <c:formatCode>General</c:formatCode>
                <c:ptCount val="72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</c:numCache>
            </c:numRef>
          </c:cat>
          <c:val>
            <c:numRef>
              <c:f>Historical!$BE$7:$DX$7</c:f>
              <c:numCache>
                <c:formatCode>General</c:formatCode>
                <c:ptCount val="72"/>
                <c:pt idx="25">
                  <c:v>1.6500000000000001E-2</c:v>
                </c:pt>
                <c:pt idx="31">
                  <c:v>1.8499999999999999E-2</c:v>
                </c:pt>
                <c:pt idx="32">
                  <c:v>1.8800000000000001E-2</c:v>
                </c:pt>
                <c:pt idx="33">
                  <c:v>0.374</c:v>
                </c:pt>
                <c:pt idx="34">
                  <c:v>0.1502</c:v>
                </c:pt>
                <c:pt idx="35">
                  <c:v>0.1681</c:v>
                </c:pt>
                <c:pt idx="36">
                  <c:v>9.7600000000000006E-2</c:v>
                </c:pt>
                <c:pt idx="37">
                  <c:v>0.1143</c:v>
                </c:pt>
                <c:pt idx="38">
                  <c:v>2.5600000000000001E-2</c:v>
                </c:pt>
                <c:pt idx="39">
                  <c:v>9.7600000000000006E-2</c:v>
                </c:pt>
                <c:pt idx="40">
                  <c:v>0.1045</c:v>
                </c:pt>
                <c:pt idx="41">
                  <c:v>7.6899999999999996E-2</c:v>
                </c:pt>
                <c:pt idx="42">
                  <c:v>6.4999999999999997E-3</c:v>
                </c:pt>
                <c:pt idx="43">
                  <c:v>1.0800000000000001E-2</c:v>
                </c:pt>
                <c:pt idx="44">
                  <c:v>0.1245</c:v>
                </c:pt>
                <c:pt idx="45">
                  <c:v>0.03</c:v>
                </c:pt>
                <c:pt idx="47">
                  <c:v>1.8800000000000001E-2</c:v>
                </c:pt>
                <c:pt idx="48">
                  <c:v>0.1721</c:v>
                </c:pt>
                <c:pt idx="49">
                  <c:v>0.66790000000000005</c:v>
                </c:pt>
                <c:pt idx="50">
                  <c:v>6.1199999999999997E-2</c:v>
                </c:pt>
                <c:pt idx="51">
                  <c:v>1.5166999999999999</c:v>
                </c:pt>
                <c:pt idx="52">
                  <c:v>0.66679999999999995</c:v>
                </c:pt>
                <c:pt idx="53">
                  <c:v>1.6358999999999999</c:v>
                </c:pt>
                <c:pt idx="54">
                  <c:v>0.37730000000000002</c:v>
                </c:pt>
                <c:pt idx="55">
                  <c:v>2.1625000000000001</c:v>
                </c:pt>
                <c:pt idx="56">
                  <c:v>2.6558999999999999</c:v>
                </c:pt>
                <c:pt idx="57">
                  <c:v>5.3342999999999998</c:v>
                </c:pt>
                <c:pt idx="58">
                  <c:v>8.4834999999999994</c:v>
                </c:pt>
                <c:pt idx="59">
                  <c:v>9.9458000000000002</c:v>
                </c:pt>
                <c:pt idx="60">
                  <c:v>4.6741999999999999</c:v>
                </c:pt>
                <c:pt idx="61">
                  <c:v>6.8426999999999998</c:v>
                </c:pt>
                <c:pt idx="62">
                  <c:v>13.250400000000001</c:v>
                </c:pt>
                <c:pt idx="63">
                  <c:v>0.86439999999999995</c:v>
                </c:pt>
                <c:pt idx="64">
                  <c:v>4.9493</c:v>
                </c:pt>
                <c:pt idx="65">
                  <c:v>8.2391000000000005</c:v>
                </c:pt>
                <c:pt idx="66">
                  <c:v>8.7498000000000005</c:v>
                </c:pt>
                <c:pt idx="67">
                  <c:v>6.0681000000000003</c:v>
                </c:pt>
                <c:pt idx="68">
                  <c:v>6.8747999999999996</c:v>
                </c:pt>
                <c:pt idx="69">
                  <c:v>9.2669999999999995</c:v>
                </c:pt>
                <c:pt idx="70">
                  <c:v>14.653</c:v>
                </c:pt>
                <c:pt idx="71">
                  <c:v>14.2818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5E-4CC5-B00A-35D1FE92970A}"/>
            </c:ext>
          </c:extLst>
        </c:ser>
        <c:ser>
          <c:idx val="6"/>
          <c:order val="6"/>
          <c:tx>
            <c:strRef>
              <c:f>Historical!$A$10</c:f>
              <c:strCache>
                <c:ptCount val="1"/>
                <c:pt idx="0">
                  <c:v>Solar (Utility+BTM) in GW_AC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Historical!$BE$3:$DX$3</c:f>
              <c:numCache>
                <c:formatCode>General</c:formatCode>
                <c:ptCount val="72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</c:numCache>
            </c:numRef>
          </c:cat>
          <c:val>
            <c:numRef>
              <c:f>Historical!$BE$10:$DX$10</c:f>
              <c:numCache>
                <c:formatCode>General</c:formatCode>
                <c:ptCount val="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1.4800000000000001E-2</c:v>
                </c:pt>
                <c:pt idx="35">
                  <c:v>0.03</c:v>
                </c:pt>
                <c:pt idx="36">
                  <c:v>7.2999999999999995E-2</c:v>
                </c:pt>
                <c:pt idx="37">
                  <c:v>3.5999999999999997E-2</c:v>
                </c:pt>
                <c:pt idx="38">
                  <c:v>7.2400000000000006E-2</c:v>
                </c:pt>
                <c:pt idx="39">
                  <c:v>0.08</c:v>
                </c:pt>
                <c:pt idx="40">
                  <c:v>6.4000000000000001E-2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1E-4</c:v>
                </c:pt>
                <c:pt idx="49">
                  <c:v>1E-4</c:v>
                </c:pt>
                <c:pt idx="50">
                  <c:v>0</c:v>
                </c:pt>
                <c:pt idx="51">
                  <c:v>4.5999999999999999E-3</c:v>
                </c:pt>
                <c:pt idx="52">
                  <c:v>3.0000000000000001E-3</c:v>
                </c:pt>
                <c:pt idx="53">
                  <c:v>2.0000000000000001E-4</c:v>
                </c:pt>
                <c:pt idx="54">
                  <c:v>0</c:v>
                </c:pt>
                <c:pt idx="55">
                  <c:v>2.8E-3</c:v>
                </c:pt>
                <c:pt idx="56">
                  <c:v>1.8E-3</c:v>
                </c:pt>
                <c:pt idx="57">
                  <c:v>7.0699999999999999E-2</c:v>
                </c:pt>
                <c:pt idx="58">
                  <c:v>3.2899999999999999E-2</c:v>
                </c:pt>
                <c:pt idx="59">
                  <c:v>0.1069</c:v>
                </c:pt>
                <c:pt idx="60">
                  <c:v>0.23130000000000001</c:v>
                </c:pt>
                <c:pt idx="61">
                  <c:v>0.77800000000000002</c:v>
                </c:pt>
                <c:pt idx="62">
                  <c:v>1.6085</c:v>
                </c:pt>
                <c:pt idx="63">
                  <c:v>3.5373999999999999</c:v>
                </c:pt>
                <c:pt idx="64">
                  <c:v>3.6644999999999999</c:v>
                </c:pt>
                <c:pt idx="65">
                  <c:v>5.9209999999999994</c:v>
                </c:pt>
                <c:pt idx="66">
                  <c:v>10.8818</c:v>
                </c:pt>
                <c:pt idx="67">
                  <c:v>8.4903999999999993</c:v>
                </c:pt>
                <c:pt idx="68">
                  <c:v>8.2860000000000014</c:v>
                </c:pt>
                <c:pt idx="69">
                  <c:v>9.2073</c:v>
                </c:pt>
                <c:pt idx="70">
                  <c:v>14.939699999999997</c:v>
                </c:pt>
                <c:pt idx="71">
                  <c:v>18.6065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5E-4CC5-B00A-35D1FE92970A}"/>
            </c:ext>
          </c:extLst>
        </c:ser>
        <c:ser>
          <c:idx val="7"/>
          <c:order val="7"/>
          <c:tx>
            <c:strRef>
              <c:f>Historical!$A$11</c:f>
              <c:strCache>
                <c:ptCount val="1"/>
                <c:pt idx="0">
                  <c:v>Storage</c:v>
                </c:pt>
              </c:strCache>
            </c:strRef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numRef>
              <c:f>Historical!$BE$3:$DX$3</c:f>
              <c:numCache>
                <c:formatCode>General</c:formatCode>
                <c:ptCount val="72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</c:numCache>
            </c:numRef>
          </c:cat>
          <c:val>
            <c:numRef>
              <c:f>Historical!$BE$11:$DX$11</c:f>
              <c:numCache>
                <c:formatCode>General</c:formatCode>
                <c:ptCount val="72"/>
                <c:pt idx="20">
                  <c:v>2E-3</c:v>
                </c:pt>
                <c:pt idx="48">
                  <c:v>1E-3</c:v>
                </c:pt>
                <c:pt idx="53">
                  <c:v>0.04</c:v>
                </c:pt>
                <c:pt idx="58">
                  <c:v>3.0000000000000001E-3</c:v>
                </c:pt>
                <c:pt idx="59">
                  <c:v>6.0000000000000001E-3</c:v>
                </c:pt>
                <c:pt idx="60">
                  <c:v>1.2999999999999999E-2</c:v>
                </c:pt>
                <c:pt idx="61">
                  <c:v>5.1799999999999999E-2</c:v>
                </c:pt>
                <c:pt idx="62">
                  <c:v>7.1800000000000003E-2</c:v>
                </c:pt>
                <c:pt idx="63">
                  <c:v>5.5500000000000001E-2</c:v>
                </c:pt>
                <c:pt idx="64">
                  <c:v>3.0700000000000002E-2</c:v>
                </c:pt>
                <c:pt idx="65">
                  <c:v>0.14929999999999999</c:v>
                </c:pt>
                <c:pt idx="66">
                  <c:v>0.19220000000000001</c:v>
                </c:pt>
                <c:pt idx="67">
                  <c:v>0.124</c:v>
                </c:pt>
                <c:pt idx="68">
                  <c:v>0.2223</c:v>
                </c:pt>
                <c:pt idx="69">
                  <c:v>0.16950000000000001</c:v>
                </c:pt>
                <c:pt idx="70">
                  <c:v>0.49059999999999998</c:v>
                </c:pt>
                <c:pt idx="71">
                  <c:v>3.2244999999999999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95E-4CC5-B00A-35D1FE929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78410808"/>
        <c:axId val="478410480"/>
      </c:barChart>
      <c:catAx>
        <c:axId val="47841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48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47841048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ysClr val="windowText" lastClr="000000"/>
                    </a:solidFill>
                  </a:rPr>
                  <a:t>Capacity Additions (GW/yr)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Historical!$A$5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Historical!$BE$5:$EG$5</c:f>
              <c:numCache>
                <c:formatCode>General</c:formatCode>
                <c:ptCount val="81"/>
                <c:pt idx="19">
                  <c:v>1.2441</c:v>
                </c:pt>
                <c:pt idx="20">
                  <c:v>2.0764999999999998</c:v>
                </c:pt>
                <c:pt idx="21">
                  <c:v>2.3418999999999999</c:v>
                </c:pt>
                <c:pt idx="22">
                  <c:v>6.2064000000000004</c:v>
                </c:pt>
                <c:pt idx="23">
                  <c:v>4.1223000000000001</c:v>
                </c:pt>
                <c:pt idx="24">
                  <c:v>9.7805</c:v>
                </c:pt>
                <c:pt idx="25">
                  <c:v>6.5644999999999998</c:v>
                </c:pt>
                <c:pt idx="26">
                  <c:v>3.8359000000000001</c:v>
                </c:pt>
                <c:pt idx="27">
                  <c:v>6.9509999999999996</c:v>
                </c:pt>
                <c:pt idx="28">
                  <c:v>2.1760000000000002</c:v>
                </c:pt>
                <c:pt idx="29">
                  <c:v>0.88300000000000001</c:v>
                </c:pt>
                <c:pt idx="30">
                  <c:v>1.978</c:v>
                </c:pt>
                <c:pt idx="31">
                  <c:v>4.4112999999999998</c:v>
                </c:pt>
                <c:pt idx="32">
                  <c:v>1.1551</c:v>
                </c:pt>
                <c:pt idx="33">
                  <c:v>3.3039999999999998</c:v>
                </c:pt>
                <c:pt idx="34">
                  <c:v>8.0391999999999992</c:v>
                </c:pt>
                <c:pt idx="35">
                  <c:v>8.6157000000000004</c:v>
                </c:pt>
                <c:pt idx="36">
                  <c:v>9.5520999999999994</c:v>
                </c:pt>
                <c:pt idx="37">
                  <c:v>7.8971</c:v>
                </c:pt>
                <c:pt idx="38">
                  <c:v>6.2190000000000003</c:v>
                </c:pt>
                <c:pt idx="39">
                  <c:v>2.472</c:v>
                </c:pt>
                <c:pt idx="40">
                  <c:v>3.6814</c:v>
                </c:pt>
                <c:pt idx="43">
                  <c:v>1.2250000000000001</c:v>
                </c:pt>
                <c:pt idx="46">
                  <c:v>1.179</c:v>
                </c:pt>
                <c:pt idx="66">
                  <c:v>1.1639999999999999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4E-49B4-AA0B-93E298E72558}"/>
            </c:ext>
          </c:extLst>
        </c:ser>
        <c:ser>
          <c:idx val="4"/>
          <c:order val="1"/>
          <c:tx>
            <c:strRef>
              <c:f>Historical!$A$8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Historical!$BE$8:$EG$8</c:f>
              <c:numCache>
                <c:formatCode>General</c:formatCode>
                <c:ptCount val="81"/>
                <c:pt idx="0">
                  <c:v>1.196</c:v>
                </c:pt>
                <c:pt idx="1">
                  <c:v>1.4092</c:v>
                </c:pt>
                <c:pt idx="2">
                  <c:v>1.7083999999999999</c:v>
                </c:pt>
                <c:pt idx="3">
                  <c:v>1.9928999999999999</c:v>
                </c:pt>
                <c:pt idx="4">
                  <c:v>1.3056000000000001</c:v>
                </c:pt>
                <c:pt idx="5">
                  <c:v>1.7546999999999999</c:v>
                </c:pt>
                <c:pt idx="6">
                  <c:v>1.2155</c:v>
                </c:pt>
                <c:pt idx="7">
                  <c:v>1.4959</c:v>
                </c:pt>
                <c:pt idx="8">
                  <c:v>2.8401999999999998</c:v>
                </c:pt>
                <c:pt idx="9">
                  <c:v>1.7801</c:v>
                </c:pt>
                <c:pt idx="10">
                  <c:v>1.6182000000000001</c:v>
                </c:pt>
                <c:pt idx="11">
                  <c:v>3.5609000000000002</c:v>
                </c:pt>
                <c:pt idx="12">
                  <c:v>2.4948999999999999</c:v>
                </c:pt>
                <c:pt idx="13">
                  <c:v>3.4363000000000001</c:v>
                </c:pt>
                <c:pt idx="14">
                  <c:v>2.3353000000000002</c:v>
                </c:pt>
                <c:pt idx="15">
                  <c:v>2.1360999999999999</c:v>
                </c:pt>
                <c:pt idx="16">
                  <c:v>1.5783</c:v>
                </c:pt>
                <c:pt idx="17">
                  <c:v>3.9666000000000001</c:v>
                </c:pt>
                <c:pt idx="18">
                  <c:v>2.8338000000000001</c:v>
                </c:pt>
                <c:pt idx="19">
                  <c:v>2.0036999999999998</c:v>
                </c:pt>
                <c:pt idx="20">
                  <c:v>1.5701000000000001</c:v>
                </c:pt>
                <c:pt idx="21">
                  <c:v>1.4883</c:v>
                </c:pt>
                <c:pt idx="22">
                  <c:v>0.73270000000000002</c:v>
                </c:pt>
                <c:pt idx="23">
                  <c:v>6.2431999999999999</c:v>
                </c:pt>
                <c:pt idx="24">
                  <c:v>1.4705999999999999</c:v>
                </c:pt>
                <c:pt idx="25">
                  <c:v>2.5895999999999999</c:v>
                </c:pt>
                <c:pt idx="26">
                  <c:v>2.024</c:v>
                </c:pt>
                <c:pt idx="27">
                  <c:v>1.3992</c:v>
                </c:pt>
                <c:pt idx="28">
                  <c:v>3.5105</c:v>
                </c:pt>
                <c:pt idx="29">
                  <c:v>3.5261</c:v>
                </c:pt>
                <c:pt idx="30">
                  <c:v>1.6400999999999999</c:v>
                </c:pt>
                <c:pt idx="31">
                  <c:v>0.42009999999999997</c:v>
                </c:pt>
                <c:pt idx="32">
                  <c:v>0.83789999999999998</c:v>
                </c:pt>
                <c:pt idx="33">
                  <c:v>1.0528999999999999</c:v>
                </c:pt>
                <c:pt idx="34">
                  <c:v>2.1554000000000002</c:v>
                </c:pt>
                <c:pt idx="35">
                  <c:v>4.4291</c:v>
                </c:pt>
                <c:pt idx="36">
                  <c:v>0.71970000000000001</c:v>
                </c:pt>
                <c:pt idx="37">
                  <c:v>0.4819</c:v>
                </c:pt>
                <c:pt idx="38">
                  <c:v>0.69269999999999998</c:v>
                </c:pt>
                <c:pt idx="39">
                  <c:v>0.86170000000000002</c:v>
                </c:pt>
                <c:pt idx="40">
                  <c:v>0.53710000000000002</c:v>
                </c:pt>
                <c:pt idx="41">
                  <c:v>1.6083000000000001</c:v>
                </c:pt>
                <c:pt idx="42">
                  <c:v>0.25890000000000002</c:v>
                </c:pt>
                <c:pt idx="43">
                  <c:v>0.22700000000000001</c:v>
                </c:pt>
                <c:pt idx="44">
                  <c:v>0.2697</c:v>
                </c:pt>
                <c:pt idx="45">
                  <c:v>1.1476</c:v>
                </c:pt>
                <c:pt idx="46">
                  <c:v>9.9599999999999994E-2</c:v>
                </c:pt>
                <c:pt idx="47">
                  <c:v>6.1899999999999997E-2</c:v>
                </c:pt>
                <c:pt idx="48">
                  <c:v>2.8999999999999998E-3</c:v>
                </c:pt>
                <c:pt idx="49">
                  <c:v>0.11899999999999999</c:v>
                </c:pt>
                <c:pt idx="50">
                  <c:v>5.9700000000000003E-2</c:v>
                </c:pt>
                <c:pt idx="51">
                  <c:v>0.1076</c:v>
                </c:pt>
                <c:pt idx="52">
                  <c:v>0.35220000000000001</c:v>
                </c:pt>
                <c:pt idx="53">
                  <c:v>0.10489999999999999</c:v>
                </c:pt>
                <c:pt idx="54">
                  <c:v>7.7299999999999994E-2</c:v>
                </c:pt>
                <c:pt idx="55">
                  <c:v>0.06</c:v>
                </c:pt>
                <c:pt idx="56">
                  <c:v>7.2800000000000004E-2</c:v>
                </c:pt>
                <c:pt idx="57">
                  <c:v>6.9400000000000003E-2</c:v>
                </c:pt>
                <c:pt idx="58">
                  <c:v>9.7299999999999998E-2</c:v>
                </c:pt>
                <c:pt idx="59">
                  <c:v>0.2455</c:v>
                </c:pt>
                <c:pt idx="60">
                  <c:v>4.2099999999999999E-2</c:v>
                </c:pt>
                <c:pt idx="61">
                  <c:v>0.15540000000000001</c:v>
                </c:pt>
                <c:pt idx="62">
                  <c:v>0.58089999999999997</c:v>
                </c:pt>
                <c:pt idx="63">
                  <c:v>0.49299999999999999</c:v>
                </c:pt>
                <c:pt idx="64">
                  <c:v>0.19309999999999999</c:v>
                </c:pt>
                <c:pt idx="65">
                  <c:v>0.215</c:v>
                </c:pt>
                <c:pt idx="66">
                  <c:v>0.37930000000000003</c:v>
                </c:pt>
                <c:pt idx="67">
                  <c:v>0.2422</c:v>
                </c:pt>
                <c:pt idx="68">
                  <c:v>0.26050000000000001</c:v>
                </c:pt>
                <c:pt idx="69">
                  <c:v>3.8199999999999998E-2</c:v>
                </c:pt>
                <c:pt idx="70">
                  <c:v>0.2016</c:v>
                </c:pt>
                <c:pt idx="71">
                  <c:v>8.9700000000000002E-2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4E-49B4-AA0B-93E298E72558}"/>
            </c:ext>
          </c:extLst>
        </c:ser>
        <c:ser>
          <c:idx val="2"/>
          <c:order val="2"/>
          <c:tx>
            <c:strRef>
              <c:f>Historical!$A$6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Historical!$BE$6:$EG$6</c:f>
              <c:numCache>
                <c:formatCode>General</c:formatCode>
                <c:ptCount val="81"/>
                <c:pt idx="0">
                  <c:v>0.51880000000000004</c:v>
                </c:pt>
                <c:pt idx="1">
                  <c:v>0.28920000000000001</c:v>
                </c:pt>
                <c:pt idx="2">
                  <c:v>0.30559999999999998</c:v>
                </c:pt>
                <c:pt idx="3">
                  <c:v>0.71419999999999995</c:v>
                </c:pt>
                <c:pt idx="4">
                  <c:v>0.43080000000000002</c:v>
                </c:pt>
                <c:pt idx="5">
                  <c:v>0.754</c:v>
                </c:pt>
                <c:pt idx="6">
                  <c:v>0.22739999999999999</c:v>
                </c:pt>
                <c:pt idx="7">
                  <c:v>1.0707</c:v>
                </c:pt>
                <c:pt idx="8">
                  <c:v>0.63839999999999997</c:v>
                </c:pt>
                <c:pt idx="9">
                  <c:v>0.66549999999999998</c:v>
                </c:pt>
                <c:pt idx="10">
                  <c:v>0.58730000000000004</c:v>
                </c:pt>
                <c:pt idx="11">
                  <c:v>0.6351</c:v>
                </c:pt>
                <c:pt idx="12">
                  <c:v>0.49</c:v>
                </c:pt>
                <c:pt idx="13">
                  <c:v>0.90890000000000004</c:v>
                </c:pt>
                <c:pt idx="14">
                  <c:v>0.67069999999999996</c:v>
                </c:pt>
                <c:pt idx="15">
                  <c:v>1.3660000000000001</c:v>
                </c:pt>
                <c:pt idx="16">
                  <c:v>0.65580000000000005</c:v>
                </c:pt>
                <c:pt idx="17">
                  <c:v>1.2190000000000001</c:v>
                </c:pt>
                <c:pt idx="18">
                  <c:v>2.8687</c:v>
                </c:pt>
                <c:pt idx="19">
                  <c:v>1.7270000000000001</c:v>
                </c:pt>
                <c:pt idx="20">
                  <c:v>1.5805</c:v>
                </c:pt>
                <c:pt idx="21">
                  <c:v>2.2597</c:v>
                </c:pt>
                <c:pt idx="22">
                  <c:v>4.4568000000000003</c:v>
                </c:pt>
                <c:pt idx="23">
                  <c:v>2.3666</c:v>
                </c:pt>
                <c:pt idx="24">
                  <c:v>4.0918000000000001</c:v>
                </c:pt>
                <c:pt idx="25">
                  <c:v>3.1772</c:v>
                </c:pt>
                <c:pt idx="26">
                  <c:v>1.6833</c:v>
                </c:pt>
                <c:pt idx="27">
                  <c:v>1.4382999999999999</c:v>
                </c:pt>
                <c:pt idx="28">
                  <c:v>1.9047000000000001</c:v>
                </c:pt>
                <c:pt idx="29">
                  <c:v>1.2724</c:v>
                </c:pt>
                <c:pt idx="30">
                  <c:v>1.3612</c:v>
                </c:pt>
                <c:pt idx="31">
                  <c:v>1.4517</c:v>
                </c:pt>
                <c:pt idx="32">
                  <c:v>0.64710000000000001</c:v>
                </c:pt>
                <c:pt idx="33">
                  <c:v>0.34389999999999998</c:v>
                </c:pt>
                <c:pt idx="34">
                  <c:v>0.54959999999999998</c:v>
                </c:pt>
                <c:pt idx="35">
                  <c:v>0.73719999999999997</c:v>
                </c:pt>
                <c:pt idx="36">
                  <c:v>0.76180000000000003</c:v>
                </c:pt>
                <c:pt idx="37">
                  <c:v>0.85319999999999996</c:v>
                </c:pt>
                <c:pt idx="38">
                  <c:v>0.82779999999999998</c:v>
                </c:pt>
                <c:pt idx="39">
                  <c:v>1.4954000000000001</c:v>
                </c:pt>
                <c:pt idx="40">
                  <c:v>1.2741</c:v>
                </c:pt>
                <c:pt idx="41">
                  <c:v>1.1979</c:v>
                </c:pt>
                <c:pt idx="42">
                  <c:v>0.65149999999999997</c:v>
                </c:pt>
                <c:pt idx="43">
                  <c:v>0.50570000000000004</c:v>
                </c:pt>
                <c:pt idx="44">
                  <c:v>0.44979999999999998</c:v>
                </c:pt>
                <c:pt idx="45">
                  <c:v>0.36159999999999998</c:v>
                </c:pt>
                <c:pt idx="46">
                  <c:v>0.68200000000000005</c:v>
                </c:pt>
                <c:pt idx="47">
                  <c:v>0.9899</c:v>
                </c:pt>
                <c:pt idx="48">
                  <c:v>0.438</c:v>
                </c:pt>
                <c:pt idx="49">
                  <c:v>0.52829999999999999</c:v>
                </c:pt>
                <c:pt idx="50">
                  <c:v>1.0134000000000001</c:v>
                </c:pt>
                <c:pt idx="51">
                  <c:v>0.84650000000000003</c:v>
                </c:pt>
                <c:pt idx="52">
                  <c:v>0.50180000000000002</c:v>
                </c:pt>
                <c:pt idx="53">
                  <c:v>0.56830000000000003</c:v>
                </c:pt>
                <c:pt idx="54">
                  <c:v>0.43830000000000002</c:v>
                </c:pt>
                <c:pt idx="55">
                  <c:v>0.20699999999999999</c:v>
                </c:pt>
                <c:pt idx="56">
                  <c:v>0.50209999999999999</c:v>
                </c:pt>
                <c:pt idx="57">
                  <c:v>0.59699999999999998</c:v>
                </c:pt>
                <c:pt idx="58">
                  <c:v>0.39639999999999997</c:v>
                </c:pt>
                <c:pt idx="59">
                  <c:v>0.55330000000000001</c:v>
                </c:pt>
                <c:pt idx="60">
                  <c:v>1.3587</c:v>
                </c:pt>
                <c:pt idx="61">
                  <c:v>0.70760000000000001</c:v>
                </c:pt>
                <c:pt idx="62">
                  <c:v>0.62729999999999997</c:v>
                </c:pt>
                <c:pt idx="63">
                  <c:v>1.0206</c:v>
                </c:pt>
                <c:pt idx="64">
                  <c:v>0.32229999999999998</c:v>
                </c:pt>
                <c:pt idx="65">
                  <c:v>0.32779999999999998</c:v>
                </c:pt>
                <c:pt idx="66">
                  <c:v>0.20100000000000001</c:v>
                </c:pt>
                <c:pt idx="67">
                  <c:v>0.24329999999999999</c:v>
                </c:pt>
                <c:pt idx="68">
                  <c:v>0.1658</c:v>
                </c:pt>
                <c:pt idx="69">
                  <c:v>0.27660000000000001</c:v>
                </c:pt>
                <c:pt idx="70">
                  <c:v>0.1109</c:v>
                </c:pt>
                <c:pt idx="71">
                  <c:v>4.7699999999999999E-2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4E-49B4-AA0B-93E298E72558}"/>
            </c:ext>
          </c:extLst>
        </c:ser>
        <c:ser>
          <c:idx val="5"/>
          <c:order val="3"/>
          <c:tx>
            <c:strRef>
              <c:f>Historical!$A$9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Historical!$BE$9:$EG$9</c:f>
              <c:numCache>
                <c:formatCode>General</c:formatCode>
                <c:ptCount val="81"/>
                <c:pt idx="0">
                  <c:v>1.5490999999999999</c:v>
                </c:pt>
                <c:pt idx="1">
                  <c:v>1.7801</c:v>
                </c:pt>
                <c:pt idx="2">
                  <c:v>2.7279</c:v>
                </c:pt>
                <c:pt idx="3">
                  <c:v>4.0391000000000004</c:v>
                </c:pt>
                <c:pt idx="4">
                  <c:v>5.1913999999999998</c:v>
                </c:pt>
                <c:pt idx="5">
                  <c:v>6.6502999999999997</c:v>
                </c:pt>
                <c:pt idx="6">
                  <c:v>2.2395</c:v>
                </c:pt>
                <c:pt idx="7">
                  <c:v>3.7618</c:v>
                </c:pt>
                <c:pt idx="8">
                  <c:v>4.9386999999999999</c:v>
                </c:pt>
                <c:pt idx="9">
                  <c:v>6.0754000000000001</c:v>
                </c:pt>
                <c:pt idx="10">
                  <c:v>4.8973000000000004</c:v>
                </c:pt>
                <c:pt idx="11">
                  <c:v>3.5830000000000002</c:v>
                </c:pt>
                <c:pt idx="12">
                  <c:v>3.7951999999999999</c:v>
                </c:pt>
                <c:pt idx="13">
                  <c:v>4.0012999999999996</c:v>
                </c:pt>
                <c:pt idx="14">
                  <c:v>4.4684999999999997</c:v>
                </c:pt>
                <c:pt idx="15">
                  <c:v>4.1660000000000004</c:v>
                </c:pt>
                <c:pt idx="16">
                  <c:v>3.3780000000000001</c:v>
                </c:pt>
                <c:pt idx="17">
                  <c:v>6.7427999999999999</c:v>
                </c:pt>
                <c:pt idx="18">
                  <c:v>7.9188999999999998</c:v>
                </c:pt>
                <c:pt idx="19">
                  <c:v>11.2744</c:v>
                </c:pt>
                <c:pt idx="20">
                  <c:v>10.460900000000001</c:v>
                </c:pt>
                <c:pt idx="21">
                  <c:v>12.134399999999999</c:v>
                </c:pt>
                <c:pt idx="22">
                  <c:v>11.8485</c:v>
                </c:pt>
                <c:pt idx="23">
                  <c:v>14.161899999999999</c:v>
                </c:pt>
                <c:pt idx="24">
                  <c:v>10.2028</c:v>
                </c:pt>
                <c:pt idx="25">
                  <c:v>10.760999999999999</c:v>
                </c:pt>
                <c:pt idx="26">
                  <c:v>7.7685000000000004</c:v>
                </c:pt>
                <c:pt idx="27">
                  <c:v>11.0253</c:v>
                </c:pt>
                <c:pt idx="28">
                  <c:v>10.766400000000001</c:v>
                </c:pt>
                <c:pt idx="29">
                  <c:v>9.7911000000000001</c:v>
                </c:pt>
                <c:pt idx="30">
                  <c:v>15.2193</c:v>
                </c:pt>
                <c:pt idx="31">
                  <c:v>8.9076000000000004</c:v>
                </c:pt>
                <c:pt idx="32">
                  <c:v>10.895899999999999</c:v>
                </c:pt>
                <c:pt idx="33">
                  <c:v>6.2011000000000003</c:v>
                </c:pt>
                <c:pt idx="34">
                  <c:v>11.124499999999999</c:v>
                </c:pt>
                <c:pt idx="35">
                  <c:v>6.1120999999999999</c:v>
                </c:pt>
                <c:pt idx="36">
                  <c:v>5.8639000000000001</c:v>
                </c:pt>
                <c:pt idx="37">
                  <c:v>4.0862999999999996</c:v>
                </c:pt>
                <c:pt idx="38">
                  <c:v>1.7961</c:v>
                </c:pt>
                <c:pt idx="39">
                  <c:v>3.2656999999999998</c:v>
                </c:pt>
                <c:pt idx="40">
                  <c:v>1.9239999999999999</c:v>
                </c:pt>
                <c:pt idx="41">
                  <c:v>3.1438999999999999</c:v>
                </c:pt>
                <c:pt idx="42">
                  <c:v>1.2645</c:v>
                </c:pt>
                <c:pt idx="43">
                  <c:v>0.13689999999999999</c:v>
                </c:pt>
                <c:pt idx="44">
                  <c:v>0.94750000000000001</c:v>
                </c:pt>
                <c:pt idx="45">
                  <c:v>2.5299999999999998</c:v>
                </c:pt>
                <c:pt idx="46">
                  <c:v>1.3130999999999999</c:v>
                </c:pt>
                <c:pt idx="47">
                  <c:v>7.8200000000000006E-2</c:v>
                </c:pt>
                <c:pt idx="48">
                  <c:v>5.28E-2</c:v>
                </c:pt>
                <c:pt idx="49">
                  <c:v>0.22</c:v>
                </c:pt>
                <c:pt idx="50">
                  <c:v>0.1215</c:v>
                </c:pt>
                <c:pt idx="51">
                  <c:v>0.44</c:v>
                </c:pt>
                <c:pt idx="52">
                  <c:v>1.0999999999999999E-2</c:v>
                </c:pt>
                <c:pt idx="53">
                  <c:v>8.6800000000000002E-2</c:v>
                </c:pt>
                <c:pt idx="54">
                  <c:v>0.52100000000000002</c:v>
                </c:pt>
                <c:pt idx="55">
                  <c:v>0.39939999999999998</c:v>
                </c:pt>
                <c:pt idx="56">
                  <c:v>0.53090000000000004</c:v>
                </c:pt>
                <c:pt idx="57">
                  <c:v>1.4212</c:v>
                </c:pt>
                <c:pt idx="58">
                  <c:v>1.4837</c:v>
                </c:pt>
                <c:pt idx="59">
                  <c:v>1.7863</c:v>
                </c:pt>
                <c:pt idx="60">
                  <c:v>5.3647999999999998</c:v>
                </c:pt>
                <c:pt idx="61">
                  <c:v>3.8765000000000001</c:v>
                </c:pt>
                <c:pt idx="62">
                  <c:v>3.7530000000000001</c:v>
                </c:pt>
                <c:pt idx="63">
                  <c:v>1.5506</c:v>
                </c:pt>
                <c:pt idx="64">
                  <c:v>7.0900000000000005E-2</c:v>
                </c:pt>
                <c:pt idx="70">
                  <c:v>1.7000000000000001E-2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4E-49B4-AA0B-93E298E72558}"/>
            </c:ext>
          </c:extLst>
        </c:ser>
        <c:ser>
          <c:idx val="0"/>
          <c:order val="4"/>
          <c:tx>
            <c:strRef>
              <c:f>Historical!$A$4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Historical!$BE$4:$EG$4</c:f>
              <c:numCache>
                <c:formatCode>General</c:formatCode>
                <c:ptCount val="81"/>
                <c:pt idx="0">
                  <c:v>0.95689999999999997</c:v>
                </c:pt>
                <c:pt idx="1">
                  <c:v>1.4412</c:v>
                </c:pt>
                <c:pt idx="2">
                  <c:v>1.0855999999999999</c:v>
                </c:pt>
                <c:pt idx="3">
                  <c:v>2.0291000000000001</c:v>
                </c:pt>
                <c:pt idx="4">
                  <c:v>4.0496999999999996</c:v>
                </c:pt>
                <c:pt idx="5">
                  <c:v>2.4426999999999999</c:v>
                </c:pt>
                <c:pt idx="6">
                  <c:v>2.7292000000000001</c:v>
                </c:pt>
                <c:pt idx="7">
                  <c:v>2.1636000000000002</c:v>
                </c:pt>
                <c:pt idx="8">
                  <c:v>6.1037999999999997</c:v>
                </c:pt>
                <c:pt idx="9">
                  <c:v>3.9241999999999999</c:v>
                </c:pt>
                <c:pt idx="10">
                  <c:v>3.6034999999999999</c:v>
                </c:pt>
                <c:pt idx="11">
                  <c:v>4.4912999999999998</c:v>
                </c:pt>
                <c:pt idx="12">
                  <c:v>3.4304000000000001</c:v>
                </c:pt>
                <c:pt idx="13">
                  <c:v>4.2054999999999998</c:v>
                </c:pt>
                <c:pt idx="14">
                  <c:v>4.3826999999999998</c:v>
                </c:pt>
                <c:pt idx="15">
                  <c:v>6.1973000000000003</c:v>
                </c:pt>
                <c:pt idx="16">
                  <c:v>4.9966999999999997</c:v>
                </c:pt>
                <c:pt idx="17">
                  <c:v>8.4392999999999994</c:v>
                </c:pt>
                <c:pt idx="18">
                  <c:v>7.0057</c:v>
                </c:pt>
                <c:pt idx="19">
                  <c:v>6.8072999999999997</c:v>
                </c:pt>
                <c:pt idx="20">
                  <c:v>7.8491</c:v>
                </c:pt>
                <c:pt idx="21">
                  <c:v>9.7837999999999994</c:v>
                </c:pt>
                <c:pt idx="22">
                  <c:v>8.4338999999999995</c:v>
                </c:pt>
                <c:pt idx="23">
                  <c:v>8.9100999999999999</c:v>
                </c:pt>
                <c:pt idx="24">
                  <c:v>12.615600000000001</c:v>
                </c:pt>
                <c:pt idx="25">
                  <c:v>9.3666</c:v>
                </c:pt>
                <c:pt idx="26">
                  <c:v>5.3940999999999999</c:v>
                </c:pt>
                <c:pt idx="27">
                  <c:v>7.3192000000000004</c:v>
                </c:pt>
                <c:pt idx="28">
                  <c:v>4.8442999999999996</c:v>
                </c:pt>
                <c:pt idx="29">
                  <c:v>2.8166000000000002</c:v>
                </c:pt>
                <c:pt idx="30">
                  <c:v>0.45650000000000002</c:v>
                </c:pt>
                <c:pt idx="31">
                  <c:v>1.8846000000000001</c:v>
                </c:pt>
                <c:pt idx="32">
                  <c:v>1.7164999999999999</c:v>
                </c:pt>
                <c:pt idx="33">
                  <c:v>0.83069999999999999</c:v>
                </c:pt>
                <c:pt idx="34">
                  <c:v>0.97150000000000003</c:v>
                </c:pt>
                <c:pt idx="35">
                  <c:v>1.7472000000000001</c:v>
                </c:pt>
                <c:pt idx="36">
                  <c:v>1.5387</c:v>
                </c:pt>
                <c:pt idx="37">
                  <c:v>2.6454</c:v>
                </c:pt>
                <c:pt idx="38">
                  <c:v>2.6652</c:v>
                </c:pt>
                <c:pt idx="39">
                  <c:v>4.0810000000000004</c:v>
                </c:pt>
                <c:pt idx="40">
                  <c:v>5.2797999999999998</c:v>
                </c:pt>
                <c:pt idx="41">
                  <c:v>3.7128000000000001</c:v>
                </c:pt>
                <c:pt idx="42">
                  <c:v>5.4396000000000004</c:v>
                </c:pt>
                <c:pt idx="43">
                  <c:v>4.7332999999999998</c:v>
                </c:pt>
                <c:pt idx="44">
                  <c:v>8.7898999999999994</c:v>
                </c:pt>
                <c:pt idx="45">
                  <c:v>6.9090999999999996</c:v>
                </c:pt>
                <c:pt idx="46">
                  <c:v>4.4073000000000002</c:v>
                </c:pt>
                <c:pt idx="47">
                  <c:v>3.5495000000000001</c:v>
                </c:pt>
                <c:pt idx="48">
                  <c:v>2.1288999999999998</c:v>
                </c:pt>
                <c:pt idx="49">
                  <c:v>9.1160999999999994</c:v>
                </c:pt>
                <c:pt idx="50">
                  <c:v>28.191600000000001</c:v>
                </c:pt>
                <c:pt idx="51">
                  <c:v>41.521999999999998</c:v>
                </c:pt>
                <c:pt idx="52">
                  <c:v>63.757399999999997</c:v>
                </c:pt>
                <c:pt idx="53">
                  <c:v>50.9467</c:v>
                </c:pt>
                <c:pt idx="54">
                  <c:v>23.695599999999999</c:v>
                </c:pt>
                <c:pt idx="55">
                  <c:v>16.416899999999998</c:v>
                </c:pt>
                <c:pt idx="56">
                  <c:v>9.7766000000000002</c:v>
                </c:pt>
                <c:pt idx="57">
                  <c:v>7.4356</c:v>
                </c:pt>
                <c:pt idx="58">
                  <c:v>8.2970000000000006</c:v>
                </c:pt>
                <c:pt idx="59">
                  <c:v>9.7988</c:v>
                </c:pt>
                <c:pt idx="60">
                  <c:v>7.0861000000000001</c:v>
                </c:pt>
                <c:pt idx="61">
                  <c:v>10.652100000000001</c:v>
                </c:pt>
                <c:pt idx="62">
                  <c:v>10.2471</c:v>
                </c:pt>
                <c:pt idx="63">
                  <c:v>7.4863999999999997</c:v>
                </c:pt>
                <c:pt idx="64">
                  <c:v>9.4210999999999991</c:v>
                </c:pt>
                <c:pt idx="65">
                  <c:v>6.7361000000000004</c:v>
                </c:pt>
                <c:pt idx="66">
                  <c:v>9.1094000000000008</c:v>
                </c:pt>
                <c:pt idx="67">
                  <c:v>10.160500000000001</c:v>
                </c:pt>
                <c:pt idx="68">
                  <c:v>20.549600000000002</c:v>
                </c:pt>
                <c:pt idx="69">
                  <c:v>8.2216000000000005</c:v>
                </c:pt>
                <c:pt idx="70">
                  <c:v>6.9028999999999998</c:v>
                </c:pt>
                <c:pt idx="71">
                  <c:v>6.8704000000000001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4E-49B4-AA0B-93E298E72558}"/>
            </c:ext>
          </c:extLst>
        </c:ser>
        <c:ser>
          <c:idx val="8"/>
          <c:order val="5"/>
          <c:tx>
            <c:v>Gas CCS</c:v>
          </c:tx>
          <c:spPr>
            <a:solidFill>
              <a:srgbClr val="FCD5B5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Historical!$BE$12:$EG$12</c:f>
              <c:numCache>
                <c:formatCode>General</c:formatCode>
                <c:ptCount val="81"/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43-4CB3-BE25-0F0255B8DE02}"/>
            </c:ext>
          </c:extLst>
        </c:ser>
        <c:ser>
          <c:idx val="3"/>
          <c:order val="6"/>
          <c:tx>
            <c:strRef>
              <c:f>Historical!$A$7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Historical!$BE$7:$EG$7</c:f>
              <c:numCache>
                <c:formatCode>General</c:formatCode>
                <c:ptCount val="81"/>
                <c:pt idx="25">
                  <c:v>1.6500000000000001E-2</c:v>
                </c:pt>
                <c:pt idx="31">
                  <c:v>1.8499999999999999E-2</c:v>
                </c:pt>
                <c:pt idx="32">
                  <c:v>1.8800000000000001E-2</c:v>
                </c:pt>
                <c:pt idx="33">
                  <c:v>0.374</c:v>
                </c:pt>
                <c:pt idx="34">
                  <c:v>0.1502</c:v>
                </c:pt>
                <c:pt idx="35">
                  <c:v>0.1681</c:v>
                </c:pt>
                <c:pt idx="36">
                  <c:v>9.7600000000000006E-2</c:v>
                </c:pt>
                <c:pt idx="37">
                  <c:v>0.1143</c:v>
                </c:pt>
                <c:pt idx="38">
                  <c:v>2.5600000000000001E-2</c:v>
                </c:pt>
                <c:pt idx="39">
                  <c:v>9.7600000000000006E-2</c:v>
                </c:pt>
                <c:pt idx="40">
                  <c:v>0.1045</c:v>
                </c:pt>
                <c:pt idx="41">
                  <c:v>7.6899999999999996E-2</c:v>
                </c:pt>
                <c:pt idx="42">
                  <c:v>6.4999999999999997E-3</c:v>
                </c:pt>
                <c:pt idx="43">
                  <c:v>1.0800000000000001E-2</c:v>
                </c:pt>
                <c:pt idx="44">
                  <c:v>0.1245</c:v>
                </c:pt>
                <c:pt idx="45">
                  <c:v>0.03</c:v>
                </c:pt>
                <c:pt idx="47">
                  <c:v>1.8800000000000001E-2</c:v>
                </c:pt>
                <c:pt idx="48">
                  <c:v>0.1721</c:v>
                </c:pt>
                <c:pt idx="49">
                  <c:v>0.66790000000000005</c:v>
                </c:pt>
                <c:pt idx="50">
                  <c:v>6.1199999999999997E-2</c:v>
                </c:pt>
                <c:pt idx="51">
                  <c:v>1.5166999999999999</c:v>
                </c:pt>
                <c:pt idx="52">
                  <c:v>0.66679999999999995</c:v>
                </c:pt>
                <c:pt idx="53">
                  <c:v>1.6358999999999999</c:v>
                </c:pt>
                <c:pt idx="54">
                  <c:v>0.37730000000000002</c:v>
                </c:pt>
                <c:pt idx="55">
                  <c:v>2.1625000000000001</c:v>
                </c:pt>
                <c:pt idx="56">
                  <c:v>2.6558999999999999</c:v>
                </c:pt>
                <c:pt idx="57">
                  <c:v>5.3342999999999998</c:v>
                </c:pt>
                <c:pt idx="58">
                  <c:v>8.4834999999999994</c:v>
                </c:pt>
                <c:pt idx="59">
                  <c:v>9.9458000000000002</c:v>
                </c:pt>
                <c:pt idx="60">
                  <c:v>4.6741999999999999</c:v>
                </c:pt>
                <c:pt idx="61">
                  <c:v>6.8426999999999998</c:v>
                </c:pt>
                <c:pt idx="62">
                  <c:v>13.250400000000001</c:v>
                </c:pt>
                <c:pt idx="63">
                  <c:v>0.86439999999999995</c:v>
                </c:pt>
                <c:pt idx="64">
                  <c:v>4.9493</c:v>
                </c:pt>
                <c:pt idx="65">
                  <c:v>8.2391000000000005</c:v>
                </c:pt>
                <c:pt idx="66">
                  <c:v>8.7498000000000005</c:v>
                </c:pt>
                <c:pt idx="67">
                  <c:v>6.0681000000000003</c:v>
                </c:pt>
                <c:pt idx="68">
                  <c:v>6.8747999999999996</c:v>
                </c:pt>
                <c:pt idx="69">
                  <c:v>9.2669999999999995</c:v>
                </c:pt>
                <c:pt idx="70">
                  <c:v>14.653</c:v>
                </c:pt>
                <c:pt idx="71">
                  <c:v>14.2818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4E-49B4-AA0B-93E298E72558}"/>
            </c:ext>
          </c:extLst>
        </c:ser>
        <c:ser>
          <c:idx val="6"/>
          <c:order val="7"/>
          <c:tx>
            <c:strRef>
              <c:f>Historical!$A$10</c:f>
              <c:strCache>
                <c:ptCount val="1"/>
                <c:pt idx="0">
                  <c:v>Solar (Utility+BTM) in GW_AC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Historical!$BE$10:$EG$10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1.4800000000000001E-2</c:v>
                </c:pt>
                <c:pt idx="35">
                  <c:v>0.03</c:v>
                </c:pt>
                <c:pt idx="36">
                  <c:v>7.2999999999999995E-2</c:v>
                </c:pt>
                <c:pt idx="37">
                  <c:v>3.5999999999999997E-2</c:v>
                </c:pt>
                <c:pt idx="38">
                  <c:v>7.2400000000000006E-2</c:v>
                </c:pt>
                <c:pt idx="39">
                  <c:v>0.08</c:v>
                </c:pt>
                <c:pt idx="40">
                  <c:v>6.4000000000000001E-2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1E-4</c:v>
                </c:pt>
                <c:pt idx="49">
                  <c:v>1E-4</c:v>
                </c:pt>
                <c:pt idx="50">
                  <c:v>0</c:v>
                </c:pt>
                <c:pt idx="51">
                  <c:v>4.5999999999999999E-3</c:v>
                </c:pt>
                <c:pt idx="52">
                  <c:v>3.0000000000000001E-3</c:v>
                </c:pt>
                <c:pt idx="53">
                  <c:v>2.0000000000000001E-4</c:v>
                </c:pt>
                <c:pt idx="54">
                  <c:v>0</c:v>
                </c:pt>
                <c:pt idx="55">
                  <c:v>2.8E-3</c:v>
                </c:pt>
                <c:pt idx="56">
                  <c:v>1.8E-3</c:v>
                </c:pt>
                <c:pt idx="57">
                  <c:v>7.0699999999999999E-2</c:v>
                </c:pt>
                <c:pt idx="58">
                  <c:v>3.2899999999999999E-2</c:v>
                </c:pt>
                <c:pt idx="59">
                  <c:v>0.1069</c:v>
                </c:pt>
                <c:pt idx="60">
                  <c:v>0.23130000000000001</c:v>
                </c:pt>
                <c:pt idx="61">
                  <c:v>0.77800000000000002</c:v>
                </c:pt>
                <c:pt idx="62">
                  <c:v>1.6085</c:v>
                </c:pt>
                <c:pt idx="63">
                  <c:v>3.5373999999999999</c:v>
                </c:pt>
                <c:pt idx="64">
                  <c:v>3.6644999999999999</c:v>
                </c:pt>
                <c:pt idx="65">
                  <c:v>5.9209999999999994</c:v>
                </c:pt>
                <c:pt idx="66">
                  <c:v>10.8818</c:v>
                </c:pt>
                <c:pt idx="67">
                  <c:v>8.4903999999999993</c:v>
                </c:pt>
                <c:pt idx="68">
                  <c:v>8.2860000000000014</c:v>
                </c:pt>
                <c:pt idx="69">
                  <c:v>9.2073</c:v>
                </c:pt>
                <c:pt idx="70">
                  <c:v>14.939699999999997</c:v>
                </c:pt>
                <c:pt idx="71">
                  <c:v>18.6065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4E-49B4-AA0B-93E298E72558}"/>
            </c:ext>
          </c:extLst>
        </c:ser>
        <c:ser>
          <c:idx val="7"/>
          <c:order val="8"/>
          <c:tx>
            <c:strRef>
              <c:f>Historical!$A$11</c:f>
              <c:strCache>
                <c:ptCount val="1"/>
                <c:pt idx="0">
                  <c:v>Storage</c:v>
                </c:pt>
              </c:strCache>
            </c:strRef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Historical!$BE$11:$EG$11</c:f>
              <c:numCache>
                <c:formatCode>General</c:formatCode>
                <c:ptCount val="81"/>
                <c:pt idx="20">
                  <c:v>2E-3</c:v>
                </c:pt>
                <c:pt idx="48">
                  <c:v>1E-3</c:v>
                </c:pt>
                <c:pt idx="53">
                  <c:v>0.04</c:v>
                </c:pt>
                <c:pt idx="58">
                  <c:v>3.0000000000000001E-3</c:v>
                </c:pt>
                <c:pt idx="59">
                  <c:v>6.0000000000000001E-3</c:v>
                </c:pt>
                <c:pt idx="60">
                  <c:v>1.2999999999999999E-2</c:v>
                </c:pt>
                <c:pt idx="61">
                  <c:v>5.1799999999999999E-2</c:v>
                </c:pt>
                <c:pt idx="62">
                  <c:v>7.1800000000000003E-2</c:v>
                </c:pt>
                <c:pt idx="63">
                  <c:v>5.5500000000000001E-2</c:v>
                </c:pt>
                <c:pt idx="64">
                  <c:v>3.0700000000000002E-2</c:v>
                </c:pt>
                <c:pt idx="65">
                  <c:v>0.14929999999999999</c:v>
                </c:pt>
                <c:pt idx="66">
                  <c:v>0.19220000000000001</c:v>
                </c:pt>
                <c:pt idx="67">
                  <c:v>0.124</c:v>
                </c:pt>
                <c:pt idx="68">
                  <c:v>0.2223</c:v>
                </c:pt>
                <c:pt idx="69">
                  <c:v>0.16950000000000001</c:v>
                </c:pt>
                <c:pt idx="70">
                  <c:v>0.49059999999999998</c:v>
                </c:pt>
                <c:pt idx="71">
                  <c:v>3.2244999999999999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04E-49B4-AA0B-93E298E72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78410808"/>
        <c:axId val="478410480"/>
      </c:barChart>
      <c:catAx>
        <c:axId val="47841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48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478410480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Capacity Additions (GW/yr)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Historical!$A$5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Historical!$BE$5:$EG$5</c:f>
              <c:numCache>
                <c:formatCode>General</c:formatCode>
                <c:ptCount val="81"/>
                <c:pt idx="19">
                  <c:v>1.2441</c:v>
                </c:pt>
                <c:pt idx="20">
                  <c:v>2.0764999999999998</c:v>
                </c:pt>
                <c:pt idx="21">
                  <c:v>2.3418999999999999</c:v>
                </c:pt>
                <c:pt idx="22">
                  <c:v>6.2064000000000004</c:v>
                </c:pt>
                <c:pt idx="23">
                  <c:v>4.1223000000000001</c:v>
                </c:pt>
                <c:pt idx="24">
                  <c:v>9.7805</c:v>
                </c:pt>
                <c:pt idx="25">
                  <c:v>6.5644999999999998</c:v>
                </c:pt>
                <c:pt idx="26">
                  <c:v>3.8359000000000001</c:v>
                </c:pt>
                <c:pt idx="27">
                  <c:v>6.9509999999999996</c:v>
                </c:pt>
                <c:pt idx="28">
                  <c:v>2.1760000000000002</c:v>
                </c:pt>
                <c:pt idx="29">
                  <c:v>0.88300000000000001</c:v>
                </c:pt>
                <c:pt idx="30">
                  <c:v>1.978</c:v>
                </c:pt>
                <c:pt idx="31">
                  <c:v>4.4112999999999998</c:v>
                </c:pt>
                <c:pt idx="32">
                  <c:v>1.1551</c:v>
                </c:pt>
                <c:pt idx="33">
                  <c:v>3.3039999999999998</c:v>
                </c:pt>
                <c:pt idx="34">
                  <c:v>8.0391999999999992</c:v>
                </c:pt>
                <c:pt idx="35">
                  <c:v>8.6157000000000004</c:v>
                </c:pt>
                <c:pt idx="36">
                  <c:v>9.5520999999999994</c:v>
                </c:pt>
                <c:pt idx="37">
                  <c:v>7.8971</c:v>
                </c:pt>
                <c:pt idx="38">
                  <c:v>6.2190000000000003</c:v>
                </c:pt>
                <c:pt idx="39">
                  <c:v>2.472</c:v>
                </c:pt>
                <c:pt idx="40">
                  <c:v>3.6814</c:v>
                </c:pt>
                <c:pt idx="43">
                  <c:v>1.2250000000000001</c:v>
                </c:pt>
                <c:pt idx="46">
                  <c:v>1.179</c:v>
                </c:pt>
                <c:pt idx="66">
                  <c:v>1.1639999999999999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50-4598-A7E6-6847E4521AD1}"/>
            </c:ext>
          </c:extLst>
        </c:ser>
        <c:ser>
          <c:idx val="4"/>
          <c:order val="1"/>
          <c:tx>
            <c:strRef>
              <c:f>Historical!$A$8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Historical!$BE$8:$EG$8</c:f>
              <c:numCache>
                <c:formatCode>General</c:formatCode>
                <c:ptCount val="81"/>
                <c:pt idx="0">
                  <c:v>1.196</c:v>
                </c:pt>
                <c:pt idx="1">
                  <c:v>1.4092</c:v>
                </c:pt>
                <c:pt idx="2">
                  <c:v>1.7083999999999999</c:v>
                </c:pt>
                <c:pt idx="3">
                  <c:v>1.9928999999999999</c:v>
                </c:pt>
                <c:pt idx="4">
                  <c:v>1.3056000000000001</c:v>
                </c:pt>
                <c:pt idx="5">
                  <c:v>1.7546999999999999</c:v>
                </c:pt>
                <c:pt idx="6">
                  <c:v>1.2155</c:v>
                </c:pt>
                <c:pt idx="7">
                  <c:v>1.4959</c:v>
                </c:pt>
                <c:pt idx="8">
                  <c:v>2.8401999999999998</c:v>
                </c:pt>
                <c:pt idx="9">
                  <c:v>1.7801</c:v>
                </c:pt>
                <c:pt idx="10">
                  <c:v>1.6182000000000001</c:v>
                </c:pt>
                <c:pt idx="11">
                  <c:v>3.5609000000000002</c:v>
                </c:pt>
                <c:pt idx="12">
                  <c:v>2.4948999999999999</c:v>
                </c:pt>
                <c:pt idx="13">
                  <c:v>3.4363000000000001</c:v>
                </c:pt>
                <c:pt idx="14">
                  <c:v>2.3353000000000002</c:v>
                </c:pt>
                <c:pt idx="15">
                  <c:v>2.1360999999999999</c:v>
                </c:pt>
                <c:pt idx="16">
                  <c:v>1.5783</c:v>
                </c:pt>
                <c:pt idx="17">
                  <c:v>3.9666000000000001</c:v>
                </c:pt>
                <c:pt idx="18">
                  <c:v>2.8338000000000001</c:v>
                </c:pt>
                <c:pt idx="19">
                  <c:v>2.0036999999999998</c:v>
                </c:pt>
                <c:pt idx="20">
                  <c:v>1.5701000000000001</c:v>
                </c:pt>
                <c:pt idx="21">
                  <c:v>1.4883</c:v>
                </c:pt>
                <c:pt idx="22">
                  <c:v>0.73270000000000002</c:v>
                </c:pt>
                <c:pt idx="23">
                  <c:v>6.2431999999999999</c:v>
                </c:pt>
                <c:pt idx="24">
                  <c:v>1.4705999999999999</c:v>
                </c:pt>
                <c:pt idx="25">
                  <c:v>2.5895999999999999</c:v>
                </c:pt>
                <c:pt idx="26">
                  <c:v>2.024</c:v>
                </c:pt>
                <c:pt idx="27">
                  <c:v>1.3992</c:v>
                </c:pt>
                <c:pt idx="28">
                  <c:v>3.5105</c:v>
                </c:pt>
                <c:pt idx="29">
                  <c:v>3.5261</c:v>
                </c:pt>
                <c:pt idx="30">
                  <c:v>1.6400999999999999</c:v>
                </c:pt>
                <c:pt idx="31">
                  <c:v>0.42009999999999997</c:v>
                </c:pt>
                <c:pt idx="32">
                  <c:v>0.83789999999999998</c:v>
                </c:pt>
                <c:pt idx="33">
                  <c:v>1.0528999999999999</c:v>
                </c:pt>
                <c:pt idx="34">
                  <c:v>2.1554000000000002</c:v>
                </c:pt>
                <c:pt idx="35">
                  <c:v>4.4291</c:v>
                </c:pt>
                <c:pt idx="36">
                  <c:v>0.71970000000000001</c:v>
                </c:pt>
                <c:pt idx="37">
                  <c:v>0.4819</c:v>
                </c:pt>
                <c:pt idx="38">
                  <c:v>0.69269999999999998</c:v>
                </c:pt>
                <c:pt idx="39">
                  <c:v>0.86170000000000002</c:v>
                </c:pt>
                <c:pt idx="40">
                  <c:v>0.53710000000000002</c:v>
                </c:pt>
                <c:pt idx="41">
                  <c:v>1.6083000000000001</c:v>
                </c:pt>
                <c:pt idx="42">
                  <c:v>0.25890000000000002</c:v>
                </c:pt>
                <c:pt idx="43">
                  <c:v>0.22700000000000001</c:v>
                </c:pt>
                <c:pt idx="44">
                  <c:v>0.2697</c:v>
                </c:pt>
                <c:pt idx="45">
                  <c:v>1.1476</c:v>
                </c:pt>
                <c:pt idx="46">
                  <c:v>9.9599999999999994E-2</c:v>
                </c:pt>
                <c:pt idx="47">
                  <c:v>6.1899999999999997E-2</c:v>
                </c:pt>
                <c:pt idx="48">
                  <c:v>2.8999999999999998E-3</c:v>
                </c:pt>
                <c:pt idx="49">
                  <c:v>0.11899999999999999</c:v>
                </c:pt>
                <c:pt idx="50">
                  <c:v>5.9700000000000003E-2</c:v>
                </c:pt>
                <c:pt idx="51">
                  <c:v>0.1076</c:v>
                </c:pt>
                <c:pt idx="52">
                  <c:v>0.35220000000000001</c:v>
                </c:pt>
                <c:pt idx="53">
                  <c:v>0.10489999999999999</c:v>
                </c:pt>
                <c:pt idx="54">
                  <c:v>7.7299999999999994E-2</c:v>
                </c:pt>
                <c:pt idx="55">
                  <c:v>0.06</c:v>
                </c:pt>
                <c:pt idx="56">
                  <c:v>7.2800000000000004E-2</c:v>
                </c:pt>
                <c:pt idx="57">
                  <c:v>6.9400000000000003E-2</c:v>
                </c:pt>
                <c:pt idx="58">
                  <c:v>9.7299999999999998E-2</c:v>
                </c:pt>
                <c:pt idx="59">
                  <c:v>0.2455</c:v>
                </c:pt>
                <c:pt idx="60">
                  <c:v>4.2099999999999999E-2</c:v>
                </c:pt>
                <c:pt idx="61">
                  <c:v>0.15540000000000001</c:v>
                </c:pt>
                <c:pt idx="62">
                  <c:v>0.58089999999999997</c:v>
                </c:pt>
                <c:pt idx="63">
                  <c:v>0.49299999999999999</c:v>
                </c:pt>
                <c:pt idx="64">
                  <c:v>0.19309999999999999</c:v>
                </c:pt>
                <c:pt idx="65">
                  <c:v>0.215</c:v>
                </c:pt>
                <c:pt idx="66">
                  <c:v>0.37930000000000003</c:v>
                </c:pt>
                <c:pt idx="67">
                  <c:v>0.2422</c:v>
                </c:pt>
                <c:pt idx="68">
                  <c:v>0.26050000000000001</c:v>
                </c:pt>
                <c:pt idx="69">
                  <c:v>3.8199999999999998E-2</c:v>
                </c:pt>
                <c:pt idx="70">
                  <c:v>0.2016</c:v>
                </c:pt>
                <c:pt idx="71">
                  <c:v>8.9700000000000002E-2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50-4598-A7E6-6847E4521AD1}"/>
            </c:ext>
          </c:extLst>
        </c:ser>
        <c:ser>
          <c:idx val="2"/>
          <c:order val="2"/>
          <c:tx>
            <c:strRef>
              <c:f>Historical!$A$6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Historical!$BE$6:$EG$6</c:f>
              <c:numCache>
                <c:formatCode>General</c:formatCode>
                <c:ptCount val="81"/>
                <c:pt idx="0">
                  <c:v>0.51880000000000004</c:v>
                </c:pt>
                <c:pt idx="1">
                  <c:v>0.28920000000000001</c:v>
                </c:pt>
                <c:pt idx="2">
                  <c:v>0.30559999999999998</c:v>
                </c:pt>
                <c:pt idx="3">
                  <c:v>0.71419999999999995</c:v>
                </c:pt>
                <c:pt idx="4">
                  <c:v>0.43080000000000002</c:v>
                </c:pt>
                <c:pt idx="5">
                  <c:v>0.754</c:v>
                </c:pt>
                <c:pt idx="6">
                  <c:v>0.22739999999999999</c:v>
                </c:pt>
                <c:pt idx="7">
                  <c:v>1.0707</c:v>
                </c:pt>
                <c:pt idx="8">
                  <c:v>0.63839999999999997</c:v>
                </c:pt>
                <c:pt idx="9">
                  <c:v>0.66549999999999998</c:v>
                </c:pt>
                <c:pt idx="10">
                  <c:v>0.58730000000000004</c:v>
                </c:pt>
                <c:pt idx="11">
                  <c:v>0.6351</c:v>
                </c:pt>
                <c:pt idx="12">
                  <c:v>0.49</c:v>
                </c:pt>
                <c:pt idx="13">
                  <c:v>0.90890000000000004</c:v>
                </c:pt>
                <c:pt idx="14">
                  <c:v>0.67069999999999996</c:v>
                </c:pt>
                <c:pt idx="15">
                  <c:v>1.3660000000000001</c:v>
                </c:pt>
                <c:pt idx="16">
                  <c:v>0.65580000000000005</c:v>
                </c:pt>
                <c:pt idx="17">
                  <c:v>1.2190000000000001</c:v>
                </c:pt>
                <c:pt idx="18">
                  <c:v>2.8687</c:v>
                </c:pt>
                <c:pt idx="19">
                  <c:v>1.7270000000000001</c:v>
                </c:pt>
                <c:pt idx="20">
                  <c:v>1.5805</c:v>
                </c:pt>
                <c:pt idx="21">
                  <c:v>2.2597</c:v>
                </c:pt>
                <c:pt idx="22">
                  <c:v>4.4568000000000003</c:v>
                </c:pt>
                <c:pt idx="23">
                  <c:v>2.3666</c:v>
                </c:pt>
                <c:pt idx="24">
                  <c:v>4.0918000000000001</c:v>
                </c:pt>
                <c:pt idx="25">
                  <c:v>3.1772</c:v>
                </c:pt>
                <c:pt idx="26">
                  <c:v>1.6833</c:v>
                </c:pt>
                <c:pt idx="27">
                  <c:v>1.4382999999999999</c:v>
                </c:pt>
                <c:pt idx="28">
                  <c:v>1.9047000000000001</c:v>
                </c:pt>
                <c:pt idx="29">
                  <c:v>1.2724</c:v>
                </c:pt>
                <c:pt idx="30">
                  <c:v>1.3612</c:v>
                </c:pt>
                <c:pt idx="31">
                  <c:v>1.4517</c:v>
                </c:pt>
                <c:pt idx="32">
                  <c:v>0.64710000000000001</c:v>
                </c:pt>
                <c:pt idx="33">
                  <c:v>0.34389999999999998</c:v>
                </c:pt>
                <c:pt idx="34">
                  <c:v>0.54959999999999998</c:v>
                </c:pt>
                <c:pt idx="35">
                  <c:v>0.73719999999999997</c:v>
                </c:pt>
                <c:pt idx="36">
                  <c:v>0.76180000000000003</c:v>
                </c:pt>
                <c:pt idx="37">
                  <c:v>0.85319999999999996</c:v>
                </c:pt>
                <c:pt idx="38">
                  <c:v>0.82779999999999998</c:v>
                </c:pt>
                <c:pt idx="39">
                  <c:v>1.4954000000000001</c:v>
                </c:pt>
                <c:pt idx="40">
                  <c:v>1.2741</c:v>
                </c:pt>
                <c:pt idx="41">
                  <c:v>1.1979</c:v>
                </c:pt>
                <c:pt idx="42">
                  <c:v>0.65149999999999997</c:v>
                </c:pt>
                <c:pt idx="43">
                  <c:v>0.50570000000000004</c:v>
                </c:pt>
                <c:pt idx="44">
                  <c:v>0.44979999999999998</c:v>
                </c:pt>
                <c:pt idx="45">
                  <c:v>0.36159999999999998</c:v>
                </c:pt>
                <c:pt idx="46">
                  <c:v>0.68200000000000005</c:v>
                </c:pt>
                <c:pt idx="47">
                  <c:v>0.9899</c:v>
                </c:pt>
                <c:pt idx="48">
                  <c:v>0.438</c:v>
                </c:pt>
                <c:pt idx="49">
                  <c:v>0.52829999999999999</c:v>
                </c:pt>
                <c:pt idx="50">
                  <c:v>1.0134000000000001</c:v>
                </c:pt>
                <c:pt idx="51">
                  <c:v>0.84650000000000003</c:v>
                </c:pt>
                <c:pt idx="52">
                  <c:v>0.50180000000000002</c:v>
                </c:pt>
                <c:pt idx="53">
                  <c:v>0.56830000000000003</c:v>
                </c:pt>
                <c:pt idx="54">
                  <c:v>0.43830000000000002</c:v>
                </c:pt>
                <c:pt idx="55">
                  <c:v>0.20699999999999999</c:v>
                </c:pt>
                <c:pt idx="56">
                  <c:v>0.50209999999999999</c:v>
                </c:pt>
                <c:pt idx="57">
                  <c:v>0.59699999999999998</c:v>
                </c:pt>
                <c:pt idx="58">
                  <c:v>0.39639999999999997</c:v>
                </c:pt>
                <c:pt idx="59">
                  <c:v>0.55330000000000001</c:v>
                </c:pt>
                <c:pt idx="60">
                  <c:v>1.3587</c:v>
                </c:pt>
                <c:pt idx="61">
                  <c:v>0.70760000000000001</c:v>
                </c:pt>
                <c:pt idx="62">
                  <c:v>0.62729999999999997</c:v>
                </c:pt>
                <c:pt idx="63">
                  <c:v>1.0206</c:v>
                </c:pt>
                <c:pt idx="64">
                  <c:v>0.32229999999999998</c:v>
                </c:pt>
                <c:pt idx="65">
                  <c:v>0.32779999999999998</c:v>
                </c:pt>
                <c:pt idx="66">
                  <c:v>0.20100000000000001</c:v>
                </c:pt>
                <c:pt idx="67">
                  <c:v>0.24329999999999999</c:v>
                </c:pt>
                <c:pt idx="68">
                  <c:v>0.1658</c:v>
                </c:pt>
                <c:pt idx="69">
                  <c:v>0.27660000000000001</c:v>
                </c:pt>
                <c:pt idx="70">
                  <c:v>0.1109</c:v>
                </c:pt>
                <c:pt idx="71">
                  <c:v>4.7699999999999999E-2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50-4598-A7E6-6847E4521AD1}"/>
            </c:ext>
          </c:extLst>
        </c:ser>
        <c:ser>
          <c:idx val="5"/>
          <c:order val="3"/>
          <c:tx>
            <c:strRef>
              <c:f>Historical!$A$9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Historical!$BE$9:$EG$9</c:f>
              <c:numCache>
                <c:formatCode>General</c:formatCode>
                <c:ptCount val="81"/>
                <c:pt idx="0">
                  <c:v>1.5490999999999999</c:v>
                </c:pt>
                <c:pt idx="1">
                  <c:v>1.7801</c:v>
                </c:pt>
                <c:pt idx="2">
                  <c:v>2.7279</c:v>
                </c:pt>
                <c:pt idx="3">
                  <c:v>4.0391000000000004</c:v>
                </c:pt>
                <c:pt idx="4">
                  <c:v>5.1913999999999998</c:v>
                </c:pt>
                <c:pt idx="5">
                  <c:v>6.6502999999999997</c:v>
                </c:pt>
                <c:pt idx="6">
                  <c:v>2.2395</c:v>
                </c:pt>
                <c:pt idx="7">
                  <c:v>3.7618</c:v>
                </c:pt>
                <c:pt idx="8">
                  <c:v>4.9386999999999999</c:v>
                </c:pt>
                <c:pt idx="9">
                  <c:v>6.0754000000000001</c:v>
                </c:pt>
                <c:pt idx="10">
                  <c:v>4.8973000000000004</c:v>
                </c:pt>
                <c:pt idx="11">
                  <c:v>3.5830000000000002</c:v>
                </c:pt>
                <c:pt idx="12">
                  <c:v>3.7951999999999999</c:v>
                </c:pt>
                <c:pt idx="13">
                  <c:v>4.0012999999999996</c:v>
                </c:pt>
                <c:pt idx="14">
                  <c:v>4.4684999999999997</c:v>
                </c:pt>
                <c:pt idx="15">
                  <c:v>4.1660000000000004</c:v>
                </c:pt>
                <c:pt idx="16">
                  <c:v>3.3780000000000001</c:v>
                </c:pt>
                <c:pt idx="17">
                  <c:v>6.7427999999999999</c:v>
                </c:pt>
                <c:pt idx="18">
                  <c:v>7.9188999999999998</c:v>
                </c:pt>
                <c:pt idx="19">
                  <c:v>11.2744</c:v>
                </c:pt>
                <c:pt idx="20">
                  <c:v>10.460900000000001</c:v>
                </c:pt>
                <c:pt idx="21">
                  <c:v>12.134399999999999</c:v>
                </c:pt>
                <c:pt idx="22">
                  <c:v>11.8485</c:v>
                </c:pt>
                <c:pt idx="23">
                  <c:v>14.161899999999999</c:v>
                </c:pt>
                <c:pt idx="24">
                  <c:v>10.2028</c:v>
                </c:pt>
                <c:pt idx="25">
                  <c:v>10.760999999999999</c:v>
                </c:pt>
                <c:pt idx="26">
                  <c:v>7.7685000000000004</c:v>
                </c:pt>
                <c:pt idx="27">
                  <c:v>11.0253</c:v>
                </c:pt>
                <c:pt idx="28">
                  <c:v>10.766400000000001</c:v>
                </c:pt>
                <c:pt idx="29">
                  <c:v>9.7911000000000001</c:v>
                </c:pt>
                <c:pt idx="30">
                  <c:v>15.2193</c:v>
                </c:pt>
                <c:pt idx="31">
                  <c:v>8.9076000000000004</c:v>
                </c:pt>
                <c:pt idx="32">
                  <c:v>10.895899999999999</c:v>
                </c:pt>
                <c:pt idx="33">
                  <c:v>6.2011000000000003</c:v>
                </c:pt>
                <c:pt idx="34">
                  <c:v>11.124499999999999</c:v>
                </c:pt>
                <c:pt idx="35">
                  <c:v>6.1120999999999999</c:v>
                </c:pt>
                <c:pt idx="36">
                  <c:v>5.8639000000000001</c:v>
                </c:pt>
                <c:pt idx="37">
                  <c:v>4.0862999999999996</c:v>
                </c:pt>
                <c:pt idx="38">
                  <c:v>1.7961</c:v>
                </c:pt>
                <c:pt idx="39">
                  <c:v>3.2656999999999998</c:v>
                </c:pt>
                <c:pt idx="40">
                  <c:v>1.9239999999999999</c:v>
                </c:pt>
                <c:pt idx="41">
                  <c:v>3.1438999999999999</c:v>
                </c:pt>
                <c:pt idx="42">
                  <c:v>1.2645</c:v>
                </c:pt>
                <c:pt idx="43">
                  <c:v>0.13689999999999999</c:v>
                </c:pt>
                <c:pt idx="44">
                  <c:v>0.94750000000000001</c:v>
                </c:pt>
                <c:pt idx="45">
                  <c:v>2.5299999999999998</c:v>
                </c:pt>
                <c:pt idx="46">
                  <c:v>1.3130999999999999</c:v>
                </c:pt>
                <c:pt idx="47">
                  <c:v>7.8200000000000006E-2</c:v>
                </c:pt>
                <c:pt idx="48">
                  <c:v>5.28E-2</c:v>
                </c:pt>
                <c:pt idx="49">
                  <c:v>0.22</c:v>
                </c:pt>
                <c:pt idx="50">
                  <c:v>0.1215</c:v>
                </c:pt>
                <c:pt idx="51">
                  <c:v>0.44</c:v>
                </c:pt>
                <c:pt idx="52">
                  <c:v>1.0999999999999999E-2</c:v>
                </c:pt>
                <c:pt idx="53">
                  <c:v>8.6800000000000002E-2</c:v>
                </c:pt>
                <c:pt idx="54">
                  <c:v>0.52100000000000002</c:v>
                </c:pt>
                <c:pt idx="55">
                  <c:v>0.39939999999999998</c:v>
                </c:pt>
                <c:pt idx="56">
                  <c:v>0.53090000000000004</c:v>
                </c:pt>
                <c:pt idx="57">
                  <c:v>1.4212</c:v>
                </c:pt>
                <c:pt idx="58">
                  <c:v>1.4837</c:v>
                </c:pt>
                <c:pt idx="59">
                  <c:v>1.7863</c:v>
                </c:pt>
                <c:pt idx="60">
                  <c:v>5.3647999999999998</c:v>
                </c:pt>
                <c:pt idx="61">
                  <c:v>3.8765000000000001</c:v>
                </c:pt>
                <c:pt idx="62">
                  <c:v>3.7530000000000001</c:v>
                </c:pt>
                <c:pt idx="63">
                  <c:v>1.5506</c:v>
                </c:pt>
                <c:pt idx="64">
                  <c:v>7.0900000000000005E-2</c:v>
                </c:pt>
                <c:pt idx="70">
                  <c:v>1.7000000000000001E-2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50-4598-A7E6-6847E4521AD1}"/>
            </c:ext>
          </c:extLst>
        </c:ser>
        <c:ser>
          <c:idx val="0"/>
          <c:order val="4"/>
          <c:tx>
            <c:strRef>
              <c:f>Historical!$A$4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Historical!$BE$4:$EG$4</c:f>
              <c:numCache>
                <c:formatCode>General</c:formatCode>
                <c:ptCount val="81"/>
                <c:pt idx="0">
                  <c:v>0.95689999999999997</c:v>
                </c:pt>
                <c:pt idx="1">
                  <c:v>1.4412</c:v>
                </c:pt>
                <c:pt idx="2">
                  <c:v>1.0855999999999999</c:v>
                </c:pt>
                <c:pt idx="3">
                  <c:v>2.0291000000000001</c:v>
                </c:pt>
                <c:pt idx="4">
                  <c:v>4.0496999999999996</c:v>
                </c:pt>
                <c:pt idx="5">
                  <c:v>2.4426999999999999</c:v>
                </c:pt>
                <c:pt idx="6">
                  <c:v>2.7292000000000001</c:v>
                </c:pt>
                <c:pt idx="7">
                  <c:v>2.1636000000000002</c:v>
                </c:pt>
                <c:pt idx="8">
                  <c:v>6.1037999999999997</c:v>
                </c:pt>
                <c:pt idx="9">
                  <c:v>3.9241999999999999</c:v>
                </c:pt>
                <c:pt idx="10">
                  <c:v>3.6034999999999999</c:v>
                </c:pt>
                <c:pt idx="11">
                  <c:v>4.4912999999999998</c:v>
                </c:pt>
                <c:pt idx="12">
                  <c:v>3.4304000000000001</c:v>
                </c:pt>
                <c:pt idx="13">
                  <c:v>4.2054999999999998</c:v>
                </c:pt>
                <c:pt idx="14">
                  <c:v>4.3826999999999998</c:v>
                </c:pt>
                <c:pt idx="15">
                  <c:v>6.1973000000000003</c:v>
                </c:pt>
                <c:pt idx="16">
                  <c:v>4.9966999999999997</c:v>
                </c:pt>
                <c:pt idx="17">
                  <c:v>8.4392999999999994</c:v>
                </c:pt>
                <c:pt idx="18">
                  <c:v>7.0057</c:v>
                </c:pt>
                <c:pt idx="19">
                  <c:v>6.8072999999999997</c:v>
                </c:pt>
                <c:pt idx="20">
                  <c:v>7.8491</c:v>
                </c:pt>
                <c:pt idx="21">
                  <c:v>9.7837999999999994</c:v>
                </c:pt>
                <c:pt idx="22">
                  <c:v>8.4338999999999995</c:v>
                </c:pt>
                <c:pt idx="23">
                  <c:v>8.9100999999999999</c:v>
                </c:pt>
                <c:pt idx="24">
                  <c:v>12.615600000000001</c:v>
                </c:pt>
                <c:pt idx="25">
                  <c:v>9.3666</c:v>
                </c:pt>
                <c:pt idx="26">
                  <c:v>5.3940999999999999</c:v>
                </c:pt>
                <c:pt idx="27">
                  <c:v>7.3192000000000004</c:v>
                </c:pt>
                <c:pt idx="28">
                  <c:v>4.8442999999999996</c:v>
                </c:pt>
                <c:pt idx="29">
                  <c:v>2.8166000000000002</c:v>
                </c:pt>
                <c:pt idx="30">
                  <c:v>0.45650000000000002</c:v>
                </c:pt>
                <c:pt idx="31">
                  <c:v>1.8846000000000001</c:v>
                </c:pt>
                <c:pt idx="32">
                  <c:v>1.7164999999999999</c:v>
                </c:pt>
                <c:pt idx="33">
                  <c:v>0.83069999999999999</c:v>
                </c:pt>
                <c:pt idx="34">
                  <c:v>0.97150000000000003</c:v>
                </c:pt>
                <c:pt idx="35">
                  <c:v>1.7472000000000001</c:v>
                </c:pt>
                <c:pt idx="36">
                  <c:v>1.5387</c:v>
                </c:pt>
                <c:pt idx="37">
                  <c:v>2.6454</c:v>
                </c:pt>
                <c:pt idx="38">
                  <c:v>2.6652</c:v>
                </c:pt>
                <c:pt idx="39">
                  <c:v>4.0810000000000004</c:v>
                </c:pt>
                <c:pt idx="40">
                  <c:v>5.2797999999999998</c:v>
                </c:pt>
                <c:pt idx="41">
                  <c:v>3.7128000000000001</c:v>
                </c:pt>
                <c:pt idx="42">
                  <c:v>5.4396000000000004</c:v>
                </c:pt>
                <c:pt idx="43">
                  <c:v>4.7332999999999998</c:v>
                </c:pt>
                <c:pt idx="44">
                  <c:v>8.7898999999999994</c:v>
                </c:pt>
                <c:pt idx="45">
                  <c:v>6.9090999999999996</c:v>
                </c:pt>
                <c:pt idx="46">
                  <c:v>4.4073000000000002</c:v>
                </c:pt>
                <c:pt idx="47">
                  <c:v>3.5495000000000001</c:v>
                </c:pt>
                <c:pt idx="48">
                  <c:v>2.1288999999999998</c:v>
                </c:pt>
                <c:pt idx="49">
                  <c:v>9.1160999999999994</c:v>
                </c:pt>
                <c:pt idx="50">
                  <c:v>28.191600000000001</c:v>
                </c:pt>
                <c:pt idx="51">
                  <c:v>41.521999999999998</c:v>
                </c:pt>
                <c:pt idx="52">
                  <c:v>63.757399999999997</c:v>
                </c:pt>
                <c:pt idx="53">
                  <c:v>50.9467</c:v>
                </c:pt>
                <c:pt idx="54">
                  <c:v>23.695599999999999</c:v>
                </c:pt>
                <c:pt idx="55">
                  <c:v>16.416899999999998</c:v>
                </c:pt>
                <c:pt idx="56">
                  <c:v>9.7766000000000002</c:v>
                </c:pt>
                <c:pt idx="57">
                  <c:v>7.4356</c:v>
                </c:pt>
                <c:pt idx="58">
                  <c:v>8.2970000000000006</c:v>
                </c:pt>
                <c:pt idx="59">
                  <c:v>9.7988</c:v>
                </c:pt>
                <c:pt idx="60">
                  <c:v>7.0861000000000001</c:v>
                </c:pt>
                <c:pt idx="61">
                  <c:v>10.652100000000001</c:v>
                </c:pt>
                <c:pt idx="62">
                  <c:v>10.2471</c:v>
                </c:pt>
                <c:pt idx="63">
                  <c:v>7.4863999999999997</c:v>
                </c:pt>
                <c:pt idx="64">
                  <c:v>9.4210999999999991</c:v>
                </c:pt>
                <c:pt idx="65">
                  <c:v>6.7361000000000004</c:v>
                </c:pt>
                <c:pt idx="66">
                  <c:v>9.1094000000000008</c:v>
                </c:pt>
                <c:pt idx="67">
                  <c:v>10.160500000000001</c:v>
                </c:pt>
                <c:pt idx="68">
                  <c:v>20.549600000000002</c:v>
                </c:pt>
                <c:pt idx="69">
                  <c:v>8.2216000000000005</c:v>
                </c:pt>
                <c:pt idx="70">
                  <c:v>6.9028999999999998</c:v>
                </c:pt>
                <c:pt idx="71">
                  <c:v>6.8704000000000001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50-4598-A7E6-6847E4521AD1}"/>
            </c:ext>
          </c:extLst>
        </c:ser>
        <c:ser>
          <c:idx val="16"/>
          <c:order val="5"/>
          <c:tx>
            <c:v>Gas CCS</c:v>
          </c:tx>
          <c:spPr>
            <a:solidFill>
              <a:srgbClr val="FCD5B5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Historical!$BE$12:$EG$12</c:f>
              <c:numCache>
                <c:formatCode>General</c:formatCode>
                <c:ptCount val="81"/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4-4F57-8804-F0580A9ABD22}"/>
            </c:ext>
          </c:extLst>
        </c:ser>
        <c:ser>
          <c:idx val="3"/>
          <c:order val="6"/>
          <c:tx>
            <c:strRef>
              <c:f>Historical!$A$7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Historical!$BE$7:$EG$7</c:f>
              <c:numCache>
                <c:formatCode>General</c:formatCode>
                <c:ptCount val="81"/>
                <c:pt idx="25">
                  <c:v>1.6500000000000001E-2</c:v>
                </c:pt>
                <c:pt idx="31">
                  <c:v>1.8499999999999999E-2</c:v>
                </c:pt>
                <c:pt idx="32">
                  <c:v>1.8800000000000001E-2</c:v>
                </c:pt>
                <c:pt idx="33">
                  <c:v>0.374</c:v>
                </c:pt>
                <c:pt idx="34">
                  <c:v>0.1502</c:v>
                </c:pt>
                <c:pt idx="35">
                  <c:v>0.1681</c:v>
                </c:pt>
                <c:pt idx="36">
                  <c:v>9.7600000000000006E-2</c:v>
                </c:pt>
                <c:pt idx="37">
                  <c:v>0.1143</c:v>
                </c:pt>
                <c:pt idx="38">
                  <c:v>2.5600000000000001E-2</c:v>
                </c:pt>
                <c:pt idx="39">
                  <c:v>9.7600000000000006E-2</c:v>
                </c:pt>
                <c:pt idx="40">
                  <c:v>0.1045</c:v>
                </c:pt>
                <c:pt idx="41">
                  <c:v>7.6899999999999996E-2</c:v>
                </c:pt>
                <c:pt idx="42">
                  <c:v>6.4999999999999997E-3</c:v>
                </c:pt>
                <c:pt idx="43">
                  <c:v>1.0800000000000001E-2</c:v>
                </c:pt>
                <c:pt idx="44">
                  <c:v>0.1245</c:v>
                </c:pt>
                <c:pt idx="45">
                  <c:v>0.03</c:v>
                </c:pt>
                <c:pt idx="47">
                  <c:v>1.8800000000000001E-2</c:v>
                </c:pt>
                <c:pt idx="48">
                  <c:v>0.1721</c:v>
                </c:pt>
                <c:pt idx="49">
                  <c:v>0.66790000000000005</c:v>
                </c:pt>
                <c:pt idx="50">
                  <c:v>6.1199999999999997E-2</c:v>
                </c:pt>
                <c:pt idx="51">
                  <c:v>1.5166999999999999</c:v>
                </c:pt>
                <c:pt idx="52">
                  <c:v>0.66679999999999995</c:v>
                </c:pt>
                <c:pt idx="53">
                  <c:v>1.6358999999999999</c:v>
                </c:pt>
                <c:pt idx="54">
                  <c:v>0.37730000000000002</c:v>
                </c:pt>
                <c:pt idx="55">
                  <c:v>2.1625000000000001</c:v>
                </c:pt>
                <c:pt idx="56">
                  <c:v>2.6558999999999999</c:v>
                </c:pt>
                <c:pt idx="57">
                  <c:v>5.3342999999999998</c:v>
                </c:pt>
                <c:pt idx="58">
                  <c:v>8.4834999999999994</c:v>
                </c:pt>
                <c:pt idx="59">
                  <c:v>9.9458000000000002</c:v>
                </c:pt>
                <c:pt idx="60">
                  <c:v>4.6741999999999999</c:v>
                </c:pt>
                <c:pt idx="61">
                  <c:v>6.8426999999999998</c:v>
                </c:pt>
                <c:pt idx="62">
                  <c:v>13.250400000000001</c:v>
                </c:pt>
                <c:pt idx="63">
                  <c:v>0.86439999999999995</c:v>
                </c:pt>
                <c:pt idx="64">
                  <c:v>4.9493</c:v>
                </c:pt>
                <c:pt idx="65">
                  <c:v>8.2391000000000005</c:v>
                </c:pt>
                <c:pt idx="66">
                  <c:v>8.7498000000000005</c:v>
                </c:pt>
                <c:pt idx="67">
                  <c:v>6.0681000000000003</c:v>
                </c:pt>
                <c:pt idx="68">
                  <c:v>6.8747999999999996</c:v>
                </c:pt>
                <c:pt idx="69">
                  <c:v>9.2669999999999995</c:v>
                </c:pt>
                <c:pt idx="70">
                  <c:v>14.653</c:v>
                </c:pt>
                <c:pt idx="71">
                  <c:v>14.2818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50-4598-A7E6-6847E4521AD1}"/>
            </c:ext>
          </c:extLst>
        </c:ser>
        <c:ser>
          <c:idx val="6"/>
          <c:order val="7"/>
          <c:tx>
            <c:strRef>
              <c:f>Historical!$A$10</c:f>
              <c:strCache>
                <c:ptCount val="1"/>
                <c:pt idx="0">
                  <c:v>Solar (Utility+BTM) in GW_AC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Historical!$BE$10:$EG$10</c:f>
              <c:numCache>
                <c:formatCode>General</c:formatCode>
                <c:ptCount val="8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1.4800000000000001E-2</c:v>
                </c:pt>
                <c:pt idx="35">
                  <c:v>0.03</c:v>
                </c:pt>
                <c:pt idx="36">
                  <c:v>7.2999999999999995E-2</c:v>
                </c:pt>
                <c:pt idx="37">
                  <c:v>3.5999999999999997E-2</c:v>
                </c:pt>
                <c:pt idx="38">
                  <c:v>7.2400000000000006E-2</c:v>
                </c:pt>
                <c:pt idx="39">
                  <c:v>0.08</c:v>
                </c:pt>
                <c:pt idx="40">
                  <c:v>6.4000000000000001E-2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1E-4</c:v>
                </c:pt>
                <c:pt idx="49">
                  <c:v>1E-4</c:v>
                </c:pt>
                <c:pt idx="50">
                  <c:v>0</c:v>
                </c:pt>
                <c:pt idx="51">
                  <c:v>4.5999999999999999E-3</c:v>
                </c:pt>
                <c:pt idx="52">
                  <c:v>3.0000000000000001E-3</c:v>
                </c:pt>
                <c:pt idx="53">
                  <c:v>2.0000000000000001E-4</c:v>
                </c:pt>
                <c:pt idx="54">
                  <c:v>0</c:v>
                </c:pt>
                <c:pt idx="55">
                  <c:v>2.8E-3</c:v>
                </c:pt>
                <c:pt idx="56">
                  <c:v>1.8E-3</c:v>
                </c:pt>
                <c:pt idx="57">
                  <c:v>7.0699999999999999E-2</c:v>
                </c:pt>
                <c:pt idx="58">
                  <c:v>3.2899999999999999E-2</c:v>
                </c:pt>
                <c:pt idx="59">
                  <c:v>0.1069</c:v>
                </c:pt>
                <c:pt idx="60">
                  <c:v>0.23130000000000001</c:v>
                </c:pt>
                <c:pt idx="61">
                  <c:v>0.77800000000000002</c:v>
                </c:pt>
                <c:pt idx="62">
                  <c:v>1.6085</c:v>
                </c:pt>
                <c:pt idx="63">
                  <c:v>3.5373999999999999</c:v>
                </c:pt>
                <c:pt idx="64">
                  <c:v>3.6644999999999999</c:v>
                </c:pt>
                <c:pt idx="65">
                  <c:v>5.9209999999999994</c:v>
                </c:pt>
                <c:pt idx="66">
                  <c:v>10.8818</c:v>
                </c:pt>
                <c:pt idx="67">
                  <c:v>8.4903999999999993</c:v>
                </c:pt>
                <c:pt idx="68">
                  <c:v>8.2860000000000014</c:v>
                </c:pt>
                <c:pt idx="69">
                  <c:v>9.2073</c:v>
                </c:pt>
                <c:pt idx="70">
                  <c:v>14.939699999999997</c:v>
                </c:pt>
                <c:pt idx="71">
                  <c:v>18.6065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B50-4598-A7E6-6847E4521AD1}"/>
            </c:ext>
          </c:extLst>
        </c:ser>
        <c:ser>
          <c:idx val="7"/>
          <c:order val="8"/>
          <c:tx>
            <c:strRef>
              <c:f>Historical!$A$11</c:f>
              <c:strCache>
                <c:ptCount val="1"/>
                <c:pt idx="0">
                  <c:v>Storage</c:v>
                </c:pt>
              </c:strCache>
            </c:strRef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Historical!$BE$11:$EG$11</c:f>
              <c:numCache>
                <c:formatCode>General</c:formatCode>
                <c:ptCount val="81"/>
                <c:pt idx="20">
                  <c:v>2E-3</c:v>
                </c:pt>
                <c:pt idx="48">
                  <c:v>1E-3</c:v>
                </c:pt>
                <c:pt idx="53">
                  <c:v>0.04</c:v>
                </c:pt>
                <c:pt idx="58">
                  <c:v>3.0000000000000001E-3</c:v>
                </c:pt>
                <c:pt idx="59">
                  <c:v>6.0000000000000001E-3</c:v>
                </c:pt>
                <c:pt idx="60">
                  <c:v>1.2999999999999999E-2</c:v>
                </c:pt>
                <c:pt idx="61">
                  <c:v>5.1799999999999999E-2</c:v>
                </c:pt>
                <c:pt idx="62">
                  <c:v>7.1800000000000003E-2</c:v>
                </c:pt>
                <c:pt idx="63">
                  <c:v>5.5500000000000001E-2</c:v>
                </c:pt>
                <c:pt idx="64">
                  <c:v>3.0700000000000002E-2</c:v>
                </c:pt>
                <c:pt idx="65">
                  <c:v>0.14929999999999999</c:v>
                </c:pt>
                <c:pt idx="66">
                  <c:v>0.19220000000000001</c:v>
                </c:pt>
                <c:pt idx="67">
                  <c:v>0.124</c:v>
                </c:pt>
                <c:pt idx="68">
                  <c:v>0.2223</c:v>
                </c:pt>
                <c:pt idx="69">
                  <c:v>0.16950000000000001</c:v>
                </c:pt>
                <c:pt idx="70">
                  <c:v>0.49059999999999998</c:v>
                </c:pt>
                <c:pt idx="71">
                  <c:v>3.2244999999999999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B50-4598-A7E6-6847E4521AD1}"/>
            </c:ext>
          </c:extLst>
        </c:ser>
        <c:ser>
          <c:idx val="8"/>
          <c:order val="9"/>
          <c:tx>
            <c:v>Gas Retirements</c:v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Historical!$BE$16:$EG$16</c:f>
              <c:numCache>
                <c:formatCode>General</c:formatCode>
                <c:ptCount val="81"/>
                <c:pt idx="52">
                  <c:v>-2.9714999999999998</c:v>
                </c:pt>
                <c:pt idx="53">
                  <c:v>-2.5295000000000001</c:v>
                </c:pt>
                <c:pt idx="54">
                  <c:v>-5.6025999999999998</c:v>
                </c:pt>
                <c:pt idx="55">
                  <c:v>-2.9752000000000001</c:v>
                </c:pt>
                <c:pt idx="56">
                  <c:v>-2.1593</c:v>
                </c:pt>
                <c:pt idx="57">
                  <c:v>-3.0771999999999999</c:v>
                </c:pt>
                <c:pt idx="58">
                  <c:v>-1.4615</c:v>
                </c:pt>
                <c:pt idx="59">
                  <c:v>-4.5609000000000002</c:v>
                </c:pt>
                <c:pt idx="60">
                  <c:v>-1.8066</c:v>
                </c:pt>
                <c:pt idx="61">
                  <c:v>-2.1612</c:v>
                </c:pt>
                <c:pt idx="62">
                  <c:v>-3.7999000000000001</c:v>
                </c:pt>
                <c:pt idx="63">
                  <c:v>-5.8937999999999997</c:v>
                </c:pt>
                <c:pt idx="64">
                  <c:v>-3.9661</c:v>
                </c:pt>
                <c:pt idx="65">
                  <c:v>-5.8906999999999998</c:v>
                </c:pt>
                <c:pt idx="66">
                  <c:v>-8.0170999999999992</c:v>
                </c:pt>
                <c:pt idx="67">
                  <c:v>-4.6661000000000001</c:v>
                </c:pt>
                <c:pt idx="68">
                  <c:v>-6.8924000000000003</c:v>
                </c:pt>
                <c:pt idx="69">
                  <c:v>-4.2305000000000001</c:v>
                </c:pt>
                <c:pt idx="70">
                  <c:v>-2.7492999999999999</c:v>
                </c:pt>
                <c:pt idx="71">
                  <c:v>-0.95379999999999998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B50-4598-A7E6-6847E4521AD1}"/>
            </c:ext>
          </c:extLst>
        </c:ser>
        <c:ser>
          <c:idx val="9"/>
          <c:order val="10"/>
          <c:tx>
            <c:v>Nuclear Retirements</c:v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Historical!$BE$17:$EG$17</c:f>
              <c:numCache>
                <c:formatCode>General</c:formatCode>
                <c:ptCount val="81"/>
                <c:pt idx="63">
                  <c:v>-3.5760000000000001</c:v>
                </c:pt>
                <c:pt idx="64">
                  <c:v>-0.61240000000000006</c:v>
                </c:pt>
                <c:pt idx="66">
                  <c:v>-0.48280000000000001</c:v>
                </c:pt>
                <c:pt idx="68">
                  <c:v>-0.60770000000000002</c:v>
                </c:pt>
                <c:pt idx="69">
                  <c:v>-1.4763999999999999</c:v>
                </c:pt>
                <c:pt idx="70">
                  <c:v>-1.6129</c:v>
                </c:pt>
                <c:pt idx="71">
                  <c:v>-1.0394000000000001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B50-4598-A7E6-6847E4521AD1}"/>
            </c:ext>
          </c:extLst>
        </c:ser>
        <c:ser>
          <c:idx val="10"/>
          <c:order val="11"/>
          <c:tx>
            <c:v>Other Retirements</c:v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Historical!$BE$18:$EG$18</c:f>
              <c:numCache>
                <c:formatCode>General</c:formatCode>
                <c:ptCount val="81"/>
                <c:pt idx="52">
                  <c:v>-0.82869999999999999</c:v>
                </c:pt>
                <c:pt idx="53">
                  <c:v>-0.90739999999999998</c:v>
                </c:pt>
                <c:pt idx="54">
                  <c:v>-1.0649999999999999</c:v>
                </c:pt>
                <c:pt idx="55">
                  <c:v>-0.85680000000000001</c:v>
                </c:pt>
                <c:pt idx="56">
                  <c:v>-0.8145</c:v>
                </c:pt>
                <c:pt idx="57">
                  <c:v>-0.50190000000000001</c:v>
                </c:pt>
                <c:pt idx="58">
                  <c:v>-0.36649999999999999</c:v>
                </c:pt>
                <c:pt idx="59">
                  <c:v>-0.6603</c:v>
                </c:pt>
                <c:pt idx="60">
                  <c:v>-2.0952999999999999</c:v>
                </c:pt>
                <c:pt idx="61">
                  <c:v>-1.6203000000000001</c:v>
                </c:pt>
                <c:pt idx="62">
                  <c:v>-2.2646999999999999</c:v>
                </c:pt>
                <c:pt idx="63">
                  <c:v>-2.3963000000000001</c:v>
                </c:pt>
                <c:pt idx="64">
                  <c:v>-1.5011000000000001</c:v>
                </c:pt>
                <c:pt idx="65">
                  <c:v>-1.6194</c:v>
                </c:pt>
                <c:pt idx="66">
                  <c:v>-1.2551000000000001</c:v>
                </c:pt>
                <c:pt idx="67">
                  <c:v>-0.85540000000000005</c:v>
                </c:pt>
                <c:pt idx="68">
                  <c:v>-2.3645999999999998</c:v>
                </c:pt>
                <c:pt idx="69">
                  <c:v>-1.1569</c:v>
                </c:pt>
                <c:pt idx="70">
                  <c:v>-1.3420000000000001</c:v>
                </c:pt>
                <c:pt idx="71">
                  <c:v>-0.93140000000000001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B50-4598-A7E6-6847E4521AD1}"/>
            </c:ext>
          </c:extLst>
        </c:ser>
        <c:ser>
          <c:idx val="11"/>
          <c:order val="12"/>
          <c:tx>
            <c:v>Wind Retirements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Historical!$BE$19:$EG$19</c:f>
              <c:numCache>
                <c:formatCode>General</c:formatCode>
                <c:ptCount val="81"/>
                <c:pt idx="53">
                  <c:v>-6.8999999999999999E-3</c:v>
                </c:pt>
                <c:pt idx="54">
                  <c:v>-2.9700000000000001E-2</c:v>
                </c:pt>
                <c:pt idx="55">
                  <c:v>-4.7999999999999996E-3</c:v>
                </c:pt>
                <c:pt idx="56">
                  <c:v>-9.1999999999999998E-3</c:v>
                </c:pt>
                <c:pt idx="57">
                  <c:v>-7.9000000000000008E-3</c:v>
                </c:pt>
                <c:pt idx="58">
                  <c:v>-1.6000000000000001E-3</c:v>
                </c:pt>
                <c:pt idx="59">
                  <c:v>-1.5E-3</c:v>
                </c:pt>
                <c:pt idx="60">
                  <c:v>-2.2000000000000001E-3</c:v>
                </c:pt>
                <c:pt idx="61">
                  <c:v>-3.6999999999999998E-2</c:v>
                </c:pt>
                <c:pt idx="62">
                  <c:v>-1.2200000000000001E-2</c:v>
                </c:pt>
                <c:pt idx="63">
                  <c:v>-1.54E-2</c:v>
                </c:pt>
                <c:pt idx="64">
                  <c:v>-9.6199999999999994E-2</c:v>
                </c:pt>
                <c:pt idx="65">
                  <c:v>-0.41189999999999999</c:v>
                </c:pt>
                <c:pt idx="66">
                  <c:v>-4.2700000000000002E-2</c:v>
                </c:pt>
                <c:pt idx="67">
                  <c:v>-5.8099999999999999E-2</c:v>
                </c:pt>
                <c:pt idx="68">
                  <c:v>-6.9999999999999999E-4</c:v>
                </c:pt>
                <c:pt idx="69">
                  <c:v>-0.1663</c:v>
                </c:pt>
                <c:pt idx="70">
                  <c:v>-0.25590000000000002</c:v>
                </c:pt>
                <c:pt idx="71">
                  <c:v>-0.23430000000000001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B50-4598-A7E6-6847E4521AD1}"/>
            </c:ext>
          </c:extLst>
        </c:ser>
        <c:ser>
          <c:idx val="12"/>
          <c:order val="13"/>
          <c:tx>
            <c:v>Hydro Retirements</c:v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Historical!$BE$20:$EG$20</c:f>
              <c:numCache>
                <c:formatCode>General</c:formatCode>
                <c:ptCount val="81"/>
                <c:pt idx="52">
                  <c:v>-1.4800000000000001E-2</c:v>
                </c:pt>
                <c:pt idx="53">
                  <c:v>-9.5100000000000004E-2</c:v>
                </c:pt>
                <c:pt idx="54">
                  <c:v>-0.1187</c:v>
                </c:pt>
                <c:pt idx="55">
                  <c:v>-1.4E-2</c:v>
                </c:pt>
                <c:pt idx="56">
                  <c:v>-9.3299999999999994E-2</c:v>
                </c:pt>
                <c:pt idx="57">
                  <c:v>-3.32E-2</c:v>
                </c:pt>
                <c:pt idx="58">
                  <c:v>-2.5499999999999998E-2</c:v>
                </c:pt>
                <c:pt idx="59">
                  <c:v>-1.4800000000000001E-2</c:v>
                </c:pt>
                <c:pt idx="60">
                  <c:v>-0.12690000000000001</c:v>
                </c:pt>
                <c:pt idx="61">
                  <c:v>-0.1477</c:v>
                </c:pt>
                <c:pt idx="62">
                  <c:v>-0.31490000000000001</c:v>
                </c:pt>
                <c:pt idx="63">
                  <c:v>-0.18870000000000001</c:v>
                </c:pt>
                <c:pt idx="64">
                  <c:v>-0.1348</c:v>
                </c:pt>
                <c:pt idx="65">
                  <c:v>-0.1195</c:v>
                </c:pt>
                <c:pt idx="66">
                  <c:v>-0.11169999999999999</c:v>
                </c:pt>
                <c:pt idx="67">
                  <c:v>-0.13930000000000001</c:v>
                </c:pt>
                <c:pt idx="68">
                  <c:v>-7.8E-2</c:v>
                </c:pt>
                <c:pt idx="69">
                  <c:v>-0.15740000000000001</c:v>
                </c:pt>
                <c:pt idx="70">
                  <c:v>-2.5499999999999998E-2</c:v>
                </c:pt>
                <c:pt idx="71">
                  <c:v>-8.8000000000000005E-3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B50-4598-A7E6-6847E4521AD1}"/>
            </c:ext>
          </c:extLst>
        </c:ser>
        <c:ser>
          <c:idx val="13"/>
          <c:order val="14"/>
          <c:tx>
            <c:v>Coal Retirements</c:v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Historical!$BE$21:$EG$21</c:f>
              <c:numCache>
                <c:formatCode>General</c:formatCode>
                <c:ptCount val="81"/>
                <c:pt idx="52">
                  <c:v>-1.0562</c:v>
                </c:pt>
                <c:pt idx="53">
                  <c:v>-0.87539999999999996</c:v>
                </c:pt>
                <c:pt idx="54">
                  <c:v>-0.56310000000000004</c:v>
                </c:pt>
                <c:pt idx="55">
                  <c:v>-0.27229999999999999</c:v>
                </c:pt>
                <c:pt idx="56">
                  <c:v>-0.75380000000000003</c:v>
                </c:pt>
                <c:pt idx="57">
                  <c:v>-1.2410000000000001</c:v>
                </c:pt>
                <c:pt idx="58">
                  <c:v>-0.7944</c:v>
                </c:pt>
                <c:pt idx="59">
                  <c:v>-0.54810000000000003</c:v>
                </c:pt>
                <c:pt idx="60">
                  <c:v>-1.4844999999999999</c:v>
                </c:pt>
                <c:pt idx="61">
                  <c:v>-2.7387999999999999</c:v>
                </c:pt>
                <c:pt idx="62">
                  <c:v>-10.4315</c:v>
                </c:pt>
                <c:pt idx="63">
                  <c:v>-6.0614999999999997</c:v>
                </c:pt>
                <c:pt idx="64">
                  <c:v>-4.2952000000000004</c:v>
                </c:pt>
                <c:pt idx="65">
                  <c:v>-14.866400000000001</c:v>
                </c:pt>
                <c:pt idx="66">
                  <c:v>-7.9058999999999999</c:v>
                </c:pt>
                <c:pt idx="67">
                  <c:v>-6.3097000000000003</c:v>
                </c:pt>
                <c:pt idx="68">
                  <c:v>-13.3042</c:v>
                </c:pt>
                <c:pt idx="69">
                  <c:v>-12.977600000000001</c:v>
                </c:pt>
                <c:pt idx="70">
                  <c:v>-10.4567</c:v>
                </c:pt>
                <c:pt idx="71">
                  <c:v>-5.5723000000000003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B50-4598-A7E6-6847E4521AD1}"/>
            </c:ext>
          </c:extLst>
        </c:ser>
        <c:ser>
          <c:idx val="14"/>
          <c:order val="15"/>
          <c:tx>
            <c:v>Solar Retirements</c:v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Historical!$BE$22:$EG$22</c:f>
              <c:numCache>
                <c:formatCode>General</c:formatCode>
                <c:ptCount val="81"/>
                <c:pt idx="61">
                  <c:v>-3.5000000000000001E-3</c:v>
                </c:pt>
                <c:pt idx="63">
                  <c:v>-3.0000000000000001E-3</c:v>
                </c:pt>
                <c:pt idx="64">
                  <c:v>-8.3999999999999995E-3</c:v>
                </c:pt>
                <c:pt idx="65">
                  <c:v>-4.4999999999999998E-2</c:v>
                </c:pt>
                <c:pt idx="66">
                  <c:v>-4.1000000000000003E-3</c:v>
                </c:pt>
                <c:pt idx="68">
                  <c:v>-2.3E-3</c:v>
                </c:pt>
                <c:pt idx="69">
                  <c:v>-8.0000000000000002E-3</c:v>
                </c:pt>
                <c:pt idx="71">
                  <c:v>-0.27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B50-4598-A7E6-6847E4521AD1}"/>
            </c:ext>
          </c:extLst>
        </c:ser>
        <c:ser>
          <c:idx val="15"/>
          <c:order val="16"/>
          <c:tx>
            <c:v>Storage Retirements</c:v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Historical!$BE$23:$EG$23</c:f>
              <c:numCache>
                <c:formatCode>General</c:formatCode>
                <c:ptCount val="81"/>
                <c:pt idx="63">
                  <c:v>-2.4E-2</c:v>
                </c:pt>
                <c:pt idx="65">
                  <c:v>-3.0000000000000001E-3</c:v>
                </c:pt>
                <c:pt idx="66">
                  <c:v>-2E-3</c:v>
                </c:pt>
                <c:pt idx="67">
                  <c:v>-0.02</c:v>
                </c:pt>
                <c:pt idx="68">
                  <c:v>-4.7000000000000002E-3</c:v>
                </c:pt>
                <c:pt idx="69">
                  <c:v>-1.8E-3</c:v>
                </c:pt>
                <c:pt idx="70">
                  <c:v>-5.1999999999999998E-3</c:v>
                </c:pt>
                <c:pt idx="71">
                  <c:v>-1.2E-2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B50-4598-A7E6-6847E4521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78410808"/>
        <c:axId val="478410480"/>
      </c:barChart>
      <c:catAx>
        <c:axId val="47841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48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47841048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Capacity Changes (GW/yr)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Historical!$A$5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Historical!$DH$5:$DY$5</c:f>
              <c:numCache>
                <c:formatCode>General</c:formatCode>
                <c:ptCount val="18"/>
                <c:pt idx="11">
                  <c:v>1.1639999999999999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D4-491E-8ECC-F7FBF0A62A43}"/>
            </c:ext>
          </c:extLst>
        </c:ser>
        <c:ser>
          <c:idx val="4"/>
          <c:order val="1"/>
          <c:tx>
            <c:strRef>
              <c:f>Historical!$A$8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Historical!$DH$8:$DY$8</c:f>
              <c:numCache>
                <c:formatCode>General</c:formatCode>
                <c:ptCount val="18"/>
                <c:pt idx="0">
                  <c:v>0.06</c:v>
                </c:pt>
                <c:pt idx="1">
                  <c:v>7.2800000000000004E-2</c:v>
                </c:pt>
                <c:pt idx="2">
                  <c:v>6.9400000000000003E-2</c:v>
                </c:pt>
                <c:pt idx="3">
                  <c:v>9.7299999999999998E-2</c:v>
                </c:pt>
                <c:pt idx="4">
                  <c:v>0.2455</c:v>
                </c:pt>
                <c:pt idx="5">
                  <c:v>4.2099999999999999E-2</c:v>
                </c:pt>
                <c:pt idx="6">
                  <c:v>0.15540000000000001</c:v>
                </c:pt>
                <c:pt idx="7">
                  <c:v>0.58089999999999997</c:v>
                </c:pt>
                <c:pt idx="8">
                  <c:v>0.49299999999999999</c:v>
                </c:pt>
                <c:pt idx="9">
                  <c:v>0.19309999999999999</c:v>
                </c:pt>
                <c:pt idx="10">
                  <c:v>0.215</c:v>
                </c:pt>
                <c:pt idx="11">
                  <c:v>0.37930000000000003</c:v>
                </c:pt>
                <c:pt idx="12">
                  <c:v>0.2422</c:v>
                </c:pt>
                <c:pt idx="13">
                  <c:v>0.26050000000000001</c:v>
                </c:pt>
                <c:pt idx="14">
                  <c:v>3.8199999999999998E-2</c:v>
                </c:pt>
                <c:pt idx="15">
                  <c:v>0.2016</c:v>
                </c:pt>
                <c:pt idx="16">
                  <c:v>8.9700000000000002E-2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D4-491E-8ECC-F7FBF0A62A43}"/>
            </c:ext>
          </c:extLst>
        </c:ser>
        <c:ser>
          <c:idx val="2"/>
          <c:order val="2"/>
          <c:tx>
            <c:strRef>
              <c:f>Historical!$A$6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Historical!$DH$6:$DY$6</c:f>
              <c:numCache>
                <c:formatCode>General</c:formatCode>
                <c:ptCount val="18"/>
                <c:pt idx="0">
                  <c:v>0.20699999999999999</c:v>
                </c:pt>
                <c:pt idx="1">
                  <c:v>0.50209999999999999</c:v>
                </c:pt>
                <c:pt idx="2">
                  <c:v>0.59699999999999998</c:v>
                </c:pt>
                <c:pt idx="3">
                  <c:v>0.39639999999999997</c:v>
                </c:pt>
                <c:pt idx="4">
                  <c:v>0.55330000000000001</c:v>
                </c:pt>
                <c:pt idx="5">
                  <c:v>1.3587</c:v>
                </c:pt>
                <c:pt idx="6">
                  <c:v>0.70760000000000001</c:v>
                </c:pt>
                <c:pt idx="7">
                  <c:v>0.62729999999999997</c:v>
                </c:pt>
                <c:pt idx="8">
                  <c:v>1.0206</c:v>
                </c:pt>
                <c:pt idx="9">
                  <c:v>0.32229999999999998</c:v>
                </c:pt>
                <c:pt idx="10">
                  <c:v>0.32779999999999998</c:v>
                </c:pt>
                <c:pt idx="11">
                  <c:v>0.20100000000000001</c:v>
                </c:pt>
                <c:pt idx="12">
                  <c:v>0.24329999999999999</c:v>
                </c:pt>
                <c:pt idx="13">
                  <c:v>0.1658</c:v>
                </c:pt>
                <c:pt idx="14">
                  <c:v>0.27660000000000001</c:v>
                </c:pt>
                <c:pt idx="15">
                  <c:v>0.1109</c:v>
                </c:pt>
                <c:pt idx="16">
                  <c:v>4.7699999999999999E-2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D4-491E-8ECC-F7FBF0A62A43}"/>
            </c:ext>
          </c:extLst>
        </c:ser>
        <c:ser>
          <c:idx val="5"/>
          <c:order val="3"/>
          <c:tx>
            <c:strRef>
              <c:f>Historical!$A$9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Historical!$DH$9:$DY$9</c:f>
              <c:numCache>
                <c:formatCode>General</c:formatCode>
                <c:ptCount val="18"/>
                <c:pt idx="0">
                  <c:v>0.39939999999999998</c:v>
                </c:pt>
                <c:pt idx="1">
                  <c:v>0.53090000000000004</c:v>
                </c:pt>
                <c:pt idx="2">
                  <c:v>1.4212</c:v>
                </c:pt>
                <c:pt idx="3">
                  <c:v>1.4837</c:v>
                </c:pt>
                <c:pt idx="4">
                  <c:v>1.7863</c:v>
                </c:pt>
                <c:pt idx="5">
                  <c:v>5.3647999999999998</c:v>
                </c:pt>
                <c:pt idx="6">
                  <c:v>3.8765000000000001</c:v>
                </c:pt>
                <c:pt idx="7">
                  <c:v>3.7530000000000001</c:v>
                </c:pt>
                <c:pt idx="8">
                  <c:v>1.5506</c:v>
                </c:pt>
                <c:pt idx="9">
                  <c:v>7.0900000000000005E-2</c:v>
                </c:pt>
                <c:pt idx="15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D4-491E-8ECC-F7FBF0A62A43}"/>
            </c:ext>
          </c:extLst>
        </c:ser>
        <c:ser>
          <c:idx val="0"/>
          <c:order val="4"/>
          <c:tx>
            <c:strRef>
              <c:f>Historical!$A$4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Historical!$DH$4:$DY$4</c:f>
              <c:numCache>
                <c:formatCode>General</c:formatCode>
                <c:ptCount val="18"/>
                <c:pt idx="0">
                  <c:v>16.416899999999998</c:v>
                </c:pt>
                <c:pt idx="1">
                  <c:v>9.7766000000000002</c:v>
                </c:pt>
                <c:pt idx="2">
                  <c:v>7.4356</c:v>
                </c:pt>
                <c:pt idx="3">
                  <c:v>8.2970000000000006</c:v>
                </c:pt>
                <c:pt idx="4">
                  <c:v>9.7988</c:v>
                </c:pt>
                <c:pt idx="5">
                  <c:v>7.0861000000000001</c:v>
                </c:pt>
                <c:pt idx="6">
                  <c:v>10.652100000000001</c:v>
                </c:pt>
                <c:pt idx="7">
                  <c:v>10.2471</c:v>
                </c:pt>
                <c:pt idx="8">
                  <c:v>7.4863999999999997</c:v>
                </c:pt>
                <c:pt idx="9">
                  <c:v>9.4210999999999991</c:v>
                </c:pt>
                <c:pt idx="10">
                  <c:v>6.7361000000000004</c:v>
                </c:pt>
                <c:pt idx="11">
                  <c:v>9.1094000000000008</c:v>
                </c:pt>
                <c:pt idx="12">
                  <c:v>10.160500000000001</c:v>
                </c:pt>
                <c:pt idx="13">
                  <c:v>20.549600000000002</c:v>
                </c:pt>
                <c:pt idx="14">
                  <c:v>8.2216000000000005</c:v>
                </c:pt>
                <c:pt idx="15">
                  <c:v>6.9028999999999998</c:v>
                </c:pt>
                <c:pt idx="16">
                  <c:v>6.8704000000000001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D4-491E-8ECC-F7FBF0A62A43}"/>
            </c:ext>
          </c:extLst>
        </c:ser>
        <c:ser>
          <c:idx val="16"/>
          <c:order val="5"/>
          <c:tx>
            <c:v>Gas CCS</c:v>
          </c:tx>
          <c:spPr>
            <a:solidFill>
              <a:srgbClr val="FCD5B5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Historical!$DH$12:$DY$12</c:f>
              <c:numCache>
                <c:formatCode>General</c:formatCode>
                <c:ptCount val="18"/>
              </c:numCache>
            </c:numRef>
          </c:val>
          <c:extLst>
            <c:ext xmlns:c16="http://schemas.microsoft.com/office/drawing/2014/chart" uri="{C3380CC4-5D6E-409C-BE32-E72D297353CC}">
              <c16:uniqueId val="{00000005-36D4-491E-8ECC-F7FBF0A62A43}"/>
            </c:ext>
          </c:extLst>
        </c:ser>
        <c:ser>
          <c:idx val="3"/>
          <c:order val="6"/>
          <c:tx>
            <c:strRef>
              <c:f>Historical!$A$7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Historical!$DH$7:$DY$7</c:f>
              <c:numCache>
                <c:formatCode>General</c:formatCode>
                <c:ptCount val="18"/>
                <c:pt idx="0">
                  <c:v>2.1625000000000001</c:v>
                </c:pt>
                <c:pt idx="1">
                  <c:v>2.6558999999999999</c:v>
                </c:pt>
                <c:pt idx="2">
                  <c:v>5.3342999999999998</c:v>
                </c:pt>
                <c:pt idx="3">
                  <c:v>8.4834999999999994</c:v>
                </c:pt>
                <c:pt idx="4">
                  <c:v>9.9458000000000002</c:v>
                </c:pt>
                <c:pt idx="5">
                  <c:v>4.6741999999999999</c:v>
                </c:pt>
                <c:pt idx="6">
                  <c:v>6.8426999999999998</c:v>
                </c:pt>
                <c:pt idx="7">
                  <c:v>13.250400000000001</c:v>
                </c:pt>
                <c:pt idx="8">
                  <c:v>0.86439999999999995</c:v>
                </c:pt>
                <c:pt idx="9">
                  <c:v>4.9493</c:v>
                </c:pt>
                <c:pt idx="10">
                  <c:v>8.2391000000000005</c:v>
                </c:pt>
                <c:pt idx="11">
                  <c:v>8.7498000000000005</c:v>
                </c:pt>
                <c:pt idx="12">
                  <c:v>6.0681000000000003</c:v>
                </c:pt>
                <c:pt idx="13">
                  <c:v>6.8747999999999996</c:v>
                </c:pt>
                <c:pt idx="14">
                  <c:v>9.2669999999999995</c:v>
                </c:pt>
                <c:pt idx="15">
                  <c:v>14.653</c:v>
                </c:pt>
                <c:pt idx="16">
                  <c:v>14.2818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6D4-491E-8ECC-F7FBF0A62A43}"/>
            </c:ext>
          </c:extLst>
        </c:ser>
        <c:ser>
          <c:idx val="6"/>
          <c:order val="7"/>
          <c:tx>
            <c:strRef>
              <c:f>Historical!$A$10</c:f>
              <c:strCache>
                <c:ptCount val="1"/>
                <c:pt idx="0">
                  <c:v>Solar (Utility+BTM) in GW_AC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Historical!$DH$10:$DY$10</c:f>
              <c:numCache>
                <c:formatCode>General</c:formatCode>
                <c:ptCount val="18"/>
                <c:pt idx="0">
                  <c:v>2.8E-3</c:v>
                </c:pt>
                <c:pt idx="1">
                  <c:v>1.8E-3</c:v>
                </c:pt>
                <c:pt idx="2">
                  <c:v>7.0699999999999999E-2</c:v>
                </c:pt>
                <c:pt idx="3">
                  <c:v>3.2899999999999999E-2</c:v>
                </c:pt>
                <c:pt idx="4">
                  <c:v>0.1069</c:v>
                </c:pt>
                <c:pt idx="5">
                  <c:v>0.23130000000000001</c:v>
                </c:pt>
                <c:pt idx="6">
                  <c:v>0.77800000000000002</c:v>
                </c:pt>
                <c:pt idx="7">
                  <c:v>1.6085</c:v>
                </c:pt>
                <c:pt idx="8">
                  <c:v>3.5373999999999999</c:v>
                </c:pt>
                <c:pt idx="9">
                  <c:v>3.6644999999999999</c:v>
                </c:pt>
                <c:pt idx="10">
                  <c:v>5.9209999999999994</c:v>
                </c:pt>
                <c:pt idx="11">
                  <c:v>10.8818</c:v>
                </c:pt>
                <c:pt idx="12">
                  <c:v>8.4903999999999993</c:v>
                </c:pt>
                <c:pt idx="13">
                  <c:v>8.2860000000000014</c:v>
                </c:pt>
                <c:pt idx="14">
                  <c:v>9.2073</c:v>
                </c:pt>
                <c:pt idx="15">
                  <c:v>14.939699999999997</c:v>
                </c:pt>
                <c:pt idx="16">
                  <c:v>18.6065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6D4-491E-8ECC-F7FBF0A62A43}"/>
            </c:ext>
          </c:extLst>
        </c:ser>
        <c:ser>
          <c:idx val="7"/>
          <c:order val="8"/>
          <c:tx>
            <c:strRef>
              <c:f>Historical!$A$11</c:f>
              <c:strCache>
                <c:ptCount val="1"/>
                <c:pt idx="0">
                  <c:v>Storage</c:v>
                </c:pt>
              </c:strCache>
            </c:strRef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Historical!$DH$11:$DY$11</c:f>
              <c:numCache>
                <c:formatCode>General</c:formatCode>
                <c:ptCount val="18"/>
                <c:pt idx="3">
                  <c:v>3.0000000000000001E-3</c:v>
                </c:pt>
                <c:pt idx="4">
                  <c:v>6.0000000000000001E-3</c:v>
                </c:pt>
                <c:pt idx="5">
                  <c:v>1.2999999999999999E-2</c:v>
                </c:pt>
                <c:pt idx="6">
                  <c:v>5.1799999999999999E-2</c:v>
                </c:pt>
                <c:pt idx="7">
                  <c:v>7.1800000000000003E-2</c:v>
                </c:pt>
                <c:pt idx="8">
                  <c:v>5.5500000000000001E-2</c:v>
                </c:pt>
                <c:pt idx="9">
                  <c:v>3.0700000000000002E-2</c:v>
                </c:pt>
                <c:pt idx="10">
                  <c:v>0.14929999999999999</c:v>
                </c:pt>
                <c:pt idx="11">
                  <c:v>0.19220000000000001</c:v>
                </c:pt>
                <c:pt idx="12">
                  <c:v>0.124</c:v>
                </c:pt>
                <c:pt idx="13">
                  <c:v>0.2223</c:v>
                </c:pt>
                <c:pt idx="14">
                  <c:v>0.16950000000000001</c:v>
                </c:pt>
                <c:pt idx="15">
                  <c:v>0.49059999999999998</c:v>
                </c:pt>
                <c:pt idx="16">
                  <c:v>3.2244999999999999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6D4-491E-8ECC-F7FBF0A62A43}"/>
            </c:ext>
          </c:extLst>
        </c:ser>
        <c:ser>
          <c:idx val="8"/>
          <c:order val="9"/>
          <c:tx>
            <c:v>Gas Retirements</c:v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Historical!$DH$16:$DY$16</c:f>
              <c:numCache>
                <c:formatCode>General</c:formatCode>
                <c:ptCount val="18"/>
                <c:pt idx="0">
                  <c:v>-2.9752000000000001</c:v>
                </c:pt>
                <c:pt idx="1">
                  <c:v>-2.1593</c:v>
                </c:pt>
                <c:pt idx="2">
                  <c:v>-3.0771999999999999</c:v>
                </c:pt>
                <c:pt idx="3">
                  <c:v>-1.4615</c:v>
                </c:pt>
                <c:pt idx="4">
                  <c:v>-4.5609000000000002</c:v>
                </c:pt>
                <c:pt idx="5">
                  <c:v>-1.8066</c:v>
                </c:pt>
                <c:pt idx="6">
                  <c:v>-2.1612</c:v>
                </c:pt>
                <c:pt idx="7">
                  <c:v>-3.7999000000000001</c:v>
                </c:pt>
                <c:pt idx="8">
                  <c:v>-5.8937999999999997</c:v>
                </c:pt>
                <c:pt idx="9">
                  <c:v>-3.9661</c:v>
                </c:pt>
                <c:pt idx="10">
                  <c:v>-5.8906999999999998</c:v>
                </c:pt>
                <c:pt idx="11">
                  <c:v>-8.0170999999999992</c:v>
                </c:pt>
                <c:pt idx="12">
                  <c:v>-4.6661000000000001</c:v>
                </c:pt>
                <c:pt idx="13">
                  <c:v>-6.8924000000000003</c:v>
                </c:pt>
                <c:pt idx="14">
                  <c:v>-4.2305000000000001</c:v>
                </c:pt>
                <c:pt idx="15">
                  <c:v>-2.7492999999999999</c:v>
                </c:pt>
                <c:pt idx="16">
                  <c:v>-0.95379999999999998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6D4-491E-8ECC-F7FBF0A62A43}"/>
            </c:ext>
          </c:extLst>
        </c:ser>
        <c:ser>
          <c:idx val="9"/>
          <c:order val="10"/>
          <c:tx>
            <c:v>Nuclear Retirements</c:v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Historical!$DH$17:$DY$17</c:f>
              <c:numCache>
                <c:formatCode>General</c:formatCode>
                <c:ptCount val="18"/>
                <c:pt idx="8">
                  <c:v>-3.5760000000000001</c:v>
                </c:pt>
                <c:pt idx="9">
                  <c:v>-0.61240000000000006</c:v>
                </c:pt>
                <c:pt idx="11">
                  <c:v>-0.48280000000000001</c:v>
                </c:pt>
                <c:pt idx="13">
                  <c:v>-0.60770000000000002</c:v>
                </c:pt>
                <c:pt idx="14">
                  <c:v>-1.4763999999999999</c:v>
                </c:pt>
                <c:pt idx="15">
                  <c:v>-1.6129</c:v>
                </c:pt>
                <c:pt idx="16">
                  <c:v>-1.0394000000000001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6D4-491E-8ECC-F7FBF0A62A43}"/>
            </c:ext>
          </c:extLst>
        </c:ser>
        <c:ser>
          <c:idx val="10"/>
          <c:order val="11"/>
          <c:tx>
            <c:v>Other Retirements</c:v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Historical!$DH$18:$DY$18</c:f>
              <c:numCache>
                <c:formatCode>General</c:formatCode>
                <c:ptCount val="18"/>
                <c:pt idx="0">
                  <c:v>-0.85680000000000001</c:v>
                </c:pt>
                <c:pt idx="1">
                  <c:v>-0.8145</c:v>
                </c:pt>
                <c:pt idx="2">
                  <c:v>-0.50190000000000001</c:v>
                </c:pt>
                <c:pt idx="3">
                  <c:v>-0.36649999999999999</c:v>
                </c:pt>
                <c:pt idx="4">
                  <c:v>-0.6603</c:v>
                </c:pt>
                <c:pt idx="5">
                  <c:v>-2.0952999999999999</c:v>
                </c:pt>
                <c:pt idx="6">
                  <c:v>-1.6203000000000001</c:v>
                </c:pt>
                <c:pt idx="7">
                  <c:v>-2.2646999999999999</c:v>
                </c:pt>
                <c:pt idx="8">
                  <c:v>-2.3963000000000001</c:v>
                </c:pt>
                <c:pt idx="9">
                  <c:v>-1.5011000000000001</c:v>
                </c:pt>
                <c:pt idx="10">
                  <c:v>-1.6194</c:v>
                </c:pt>
                <c:pt idx="11">
                  <c:v>-1.2551000000000001</c:v>
                </c:pt>
                <c:pt idx="12">
                  <c:v>-0.85540000000000005</c:v>
                </c:pt>
                <c:pt idx="13">
                  <c:v>-2.3645999999999998</c:v>
                </c:pt>
                <c:pt idx="14">
                  <c:v>-1.1569</c:v>
                </c:pt>
                <c:pt idx="15">
                  <c:v>-1.3420000000000001</c:v>
                </c:pt>
                <c:pt idx="16">
                  <c:v>-0.93140000000000001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6D4-491E-8ECC-F7FBF0A62A43}"/>
            </c:ext>
          </c:extLst>
        </c:ser>
        <c:ser>
          <c:idx val="11"/>
          <c:order val="12"/>
          <c:tx>
            <c:v>Wind Retirements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Historical!$DH$19:$DY$19</c:f>
              <c:numCache>
                <c:formatCode>General</c:formatCode>
                <c:ptCount val="18"/>
                <c:pt idx="0">
                  <c:v>-4.7999999999999996E-3</c:v>
                </c:pt>
                <c:pt idx="1">
                  <c:v>-9.1999999999999998E-3</c:v>
                </c:pt>
                <c:pt idx="2">
                  <c:v>-7.9000000000000008E-3</c:v>
                </c:pt>
                <c:pt idx="3">
                  <c:v>-1.6000000000000001E-3</c:v>
                </c:pt>
                <c:pt idx="4">
                  <c:v>-1.5E-3</c:v>
                </c:pt>
                <c:pt idx="5">
                  <c:v>-2.2000000000000001E-3</c:v>
                </c:pt>
                <c:pt idx="6">
                  <c:v>-3.6999999999999998E-2</c:v>
                </c:pt>
                <c:pt idx="7">
                  <c:v>-1.2200000000000001E-2</c:v>
                </c:pt>
                <c:pt idx="8">
                  <c:v>-1.54E-2</c:v>
                </c:pt>
                <c:pt idx="9">
                  <c:v>-9.6199999999999994E-2</c:v>
                </c:pt>
                <c:pt idx="10">
                  <c:v>-0.41189999999999999</c:v>
                </c:pt>
                <c:pt idx="11">
                  <c:v>-4.2700000000000002E-2</c:v>
                </c:pt>
                <c:pt idx="12">
                  <c:v>-5.8099999999999999E-2</c:v>
                </c:pt>
                <c:pt idx="13">
                  <c:v>-6.9999999999999999E-4</c:v>
                </c:pt>
                <c:pt idx="14">
                  <c:v>-0.1663</c:v>
                </c:pt>
                <c:pt idx="15">
                  <c:v>-0.25590000000000002</c:v>
                </c:pt>
                <c:pt idx="16">
                  <c:v>-0.23430000000000001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6D4-491E-8ECC-F7FBF0A62A43}"/>
            </c:ext>
          </c:extLst>
        </c:ser>
        <c:ser>
          <c:idx val="12"/>
          <c:order val="13"/>
          <c:tx>
            <c:v>Hydro Retirements</c:v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Historical!$DH$20:$DY$20</c:f>
              <c:numCache>
                <c:formatCode>General</c:formatCode>
                <c:ptCount val="18"/>
                <c:pt idx="0">
                  <c:v>-1.4E-2</c:v>
                </c:pt>
                <c:pt idx="1">
                  <c:v>-9.3299999999999994E-2</c:v>
                </c:pt>
                <c:pt idx="2">
                  <c:v>-3.32E-2</c:v>
                </c:pt>
                <c:pt idx="3">
                  <c:v>-2.5499999999999998E-2</c:v>
                </c:pt>
                <c:pt idx="4">
                  <c:v>-1.4800000000000001E-2</c:v>
                </c:pt>
                <c:pt idx="5">
                  <c:v>-0.12690000000000001</c:v>
                </c:pt>
                <c:pt idx="6">
                  <c:v>-0.1477</c:v>
                </c:pt>
                <c:pt idx="7">
                  <c:v>-0.31490000000000001</c:v>
                </c:pt>
                <c:pt idx="8">
                  <c:v>-0.18870000000000001</c:v>
                </c:pt>
                <c:pt idx="9">
                  <c:v>-0.1348</c:v>
                </c:pt>
                <c:pt idx="10">
                  <c:v>-0.1195</c:v>
                </c:pt>
                <c:pt idx="11">
                  <c:v>-0.11169999999999999</c:v>
                </c:pt>
                <c:pt idx="12">
                  <c:v>-0.13930000000000001</c:v>
                </c:pt>
                <c:pt idx="13">
                  <c:v>-7.8E-2</c:v>
                </c:pt>
                <c:pt idx="14">
                  <c:v>-0.15740000000000001</c:v>
                </c:pt>
                <c:pt idx="15">
                  <c:v>-2.5499999999999998E-2</c:v>
                </c:pt>
                <c:pt idx="16">
                  <c:v>-8.8000000000000005E-3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6D4-491E-8ECC-F7FBF0A62A43}"/>
            </c:ext>
          </c:extLst>
        </c:ser>
        <c:ser>
          <c:idx val="13"/>
          <c:order val="14"/>
          <c:tx>
            <c:v>Coal Retirements</c:v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Historical!$DH$21:$DY$21</c:f>
              <c:numCache>
                <c:formatCode>General</c:formatCode>
                <c:ptCount val="18"/>
                <c:pt idx="0">
                  <c:v>-0.27229999999999999</c:v>
                </c:pt>
                <c:pt idx="1">
                  <c:v>-0.75380000000000003</c:v>
                </c:pt>
                <c:pt idx="2">
                  <c:v>-1.2410000000000001</c:v>
                </c:pt>
                <c:pt idx="3">
                  <c:v>-0.7944</c:v>
                </c:pt>
                <c:pt idx="4">
                  <c:v>-0.54810000000000003</c:v>
                </c:pt>
                <c:pt idx="5">
                  <c:v>-1.4844999999999999</c:v>
                </c:pt>
                <c:pt idx="6">
                  <c:v>-2.7387999999999999</c:v>
                </c:pt>
                <c:pt idx="7">
                  <c:v>-10.4315</c:v>
                </c:pt>
                <c:pt idx="8">
                  <c:v>-6.0614999999999997</c:v>
                </c:pt>
                <c:pt idx="9">
                  <c:v>-4.2952000000000004</c:v>
                </c:pt>
                <c:pt idx="10">
                  <c:v>-14.866400000000001</c:v>
                </c:pt>
                <c:pt idx="11">
                  <c:v>-7.9058999999999999</c:v>
                </c:pt>
                <c:pt idx="12">
                  <c:v>-6.3097000000000003</c:v>
                </c:pt>
                <c:pt idx="13">
                  <c:v>-13.3042</c:v>
                </c:pt>
                <c:pt idx="14">
                  <c:v>-12.977600000000001</c:v>
                </c:pt>
                <c:pt idx="15">
                  <c:v>-10.4567</c:v>
                </c:pt>
                <c:pt idx="16">
                  <c:v>-5.5723000000000003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6D4-491E-8ECC-F7FBF0A62A43}"/>
            </c:ext>
          </c:extLst>
        </c:ser>
        <c:ser>
          <c:idx val="14"/>
          <c:order val="15"/>
          <c:tx>
            <c:v>Solar Retirements</c:v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Historical!$DH$22:$DY$22</c:f>
              <c:numCache>
                <c:formatCode>General</c:formatCode>
                <c:ptCount val="18"/>
                <c:pt idx="6">
                  <c:v>-3.5000000000000001E-3</c:v>
                </c:pt>
                <c:pt idx="8">
                  <c:v>-3.0000000000000001E-3</c:v>
                </c:pt>
                <c:pt idx="9">
                  <c:v>-8.3999999999999995E-3</c:v>
                </c:pt>
                <c:pt idx="10">
                  <c:v>-4.4999999999999998E-2</c:v>
                </c:pt>
                <c:pt idx="11">
                  <c:v>-4.1000000000000003E-3</c:v>
                </c:pt>
                <c:pt idx="13">
                  <c:v>-2.3E-3</c:v>
                </c:pt>
                <c:pt idx="14">
                  <c:v>-8.0000000000000002E-3</c:v>
                </c:pt>
                <c:pt idx="16">
                  <c:v>-0.27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6D4-491E-8ECC-F7FBF0A62A43}"/>
            </c:ext>
          </c:extLst>
        </c:ser>
        <c:ser>
          <c:idx val="15"/>
          <c:order val="16"/>
          <c:tx>
            <c:v>Storage Retirements</c:v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numRef>
              <c:f>Historical!$DH$3:$DY$3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Historical!$DH$23:$DY$23</c:f>
              <c:numCache>
                <c:formatCode>General</c:formatCode>
                <c:ptCount val="18"/>
                <c:pt idx="8">
                  <c:v>-2.4E-2</c:v>
                </c:pt>
                <c:pt idx="10">
                  <c:v>-3.0000000000000001E-3</c:v>
                </c:pt>
                <c:pt idx="11">
                  <c:v>-2E-3</c:v>
                </c:pt>
                <c:pt idx="12">
                  <c:v>-0.02</c:v>
                </c:pt>
                <c:pt idx="13">
                  <c:v>-4.7000000000000002E-3</c:v>
                </c:pt>
                <c:pt idx="14">
                  <c:v>-1.8E-3</c:v>
                </c:pt>
                <c:pt idx="15">
                  <c:v>-5.1999999999999998E-3</c:v>
                </c:pt>
                <c:pt idx="16">
                  <c:v>-1.2E-2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6D4-491E-8ECC-F7FBF0A62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78410808"/>
        <c:axId val="478410480"/>
      </c:barChart>
      <c:catAx>
        <c:axId val="47841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480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478410480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Capacity Changes (GW/yr)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Historical!$A$5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Historical!$BE$5:$DY$5</c:f>
              <c:numCache>
                <c:formatCode>General</c:formatCode>
                <c:ptCount val="73"/>
                <c:pt idx="19">
                  <c:v>1.2441</c:v>
                </c:pt>
                <c:pt idx="20">
                  <c:v>2.0764999999999998</c:v>
                </c:pt>
                <c:pt idx="21">
                  <c:v>2.3418999999999999</c:v>
                </c:pt>
                <c:pt idx="22">
                  <c:v>6.2064000000000004</c:v>
                </c:pt>
                <c:pt idx="23">
                  <c:v>4.1223000000000001</c:v>
                </c:pt>
                <c:pt idx="24">
                  <c:v>9.7805</c:v>
                </c:pt>
                <c:pt idx="25">
                  <c:v>6.5644999999999998</c:v>
                </c:pt>
                <c:pt idx="26">
                  <c:v>3.8359000000000001</c:v>
                </c:pt>
                <c:pt idx="27">
                  <c:v>6.9509999999999996</c:v>
                </c:pt>
                <c:pt idx="28">
                  <c:v>2.1760000000000002</c:v>
                </c:pt>
                <c:pt idx="29">
                  <c:v>0.88300000000000001</c:v>
                </c:pt>
                <c:pt idx="30">
                  <c:v>1.978</c:v>
                </c:pt>
                <c:pt idx="31">
                  <c:v>4.4112999999999998</c:v>
                </c:pt>
                <c:pt idx="32">
                  <c:v>1.1551</c:v>
                </c:pt>
                <c:pt idx="33">
                  <c:v>3.3039999999999998</c:v>
                </c:pt>
                <c:pt idx="34">
                  <c:v>8.0391999999999992</c:v>
                </c:pt>
                <c:pt idx="35">
                  <c:v>8.6157000000000004</c:v>
                </c:pt>
                <c:pt idx="36">
                  <c:v>9.5520999999999994</c:v>
                </c:pt>
                <c:pt idx="37">
                  <c:v>7.8971</c:v>
                </c:pt>
                <c:pt idx="38">
                  <c:v>6.2190000000000003</c:v>
                </c:pt>
                <c:pt idx="39">
                  <c:v>2.472</c:v>
                </c:pt>
                <c:pt idx="40">
                  <c:v>3.6814</c:v>
                </c:pt>
                <c:pt idx="43">
                  <c:v>1.2250000000000001</c:v>
                </c:pt>
                <c:pt idx="46">
                  <c:v>1.179</c:v>
                </c:pt>
                <c:pt idx="66">
                  <c:v>1.1639999999999999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F-4F1A-811C-A8B7603080F9}"/>
            </c:ext>
          </c:extLst>
        </c:ser>
        <c:ser>
          <c:idx val="4"/>
          <c:order val="1"/>
          <c:tx>
            <c:strRef>
              <c:f>Historical!$A$8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Historical!$BE$8:$DY$8</c:f>
              <c:numCache>
                <c:formatCode>General</c:formatCode>
                <c:ptCount val="73"/>
                <c:pt idx="0">
                  <c:v>1.196</c:v>
                </c:pt>
                <c:pt idx="1">
                  <c:v>1.4092</c:v>
                </c:pt>
                <c:pt idx="2">
                  <c:v>1.7083999999999999</c:v>
                </c:pt>
                <c:pt idx="3">
                  <c:v>1.9928999999999999</c:v>
                </c:pt>
                <c:pt idx="4">
                  <c:v>1.3056000000000001</c:v>
                </c:pt>
                <c:pt idx="5">
                  <c:v>1.7546999999999999</c:v>
                </c:pt>
                <c:pt idx="6">
                  <c:v>1.2155</c:v>
                </c:pt>
                <c:pt idx="7">
                  <c:v>1.4959</c:v>
                </c:pt>
                <c:pt idx="8">
                  <c:v>2.8401999999999998</c:v>
                </c:pt>
                <c:pt idx="9">
                  <c:v>1.7801</c:v>
                </c:pt>
                <c:pt idx="10">
                  <c:v>1.6182000000000001</c:v>
                </c:pt>
                <c:pt idx="11">
                  <c:v>3.5609000000000002</c:v>
                </c:pt>
                <c:pt idx="12">
                  <c:v>2.4948999999999999</c:v>
                </c:pt>
                <c:pt idx="13">
                  <c:v>3.4363000000000001</c:v>
                </c:pt>
                <c:pt idx="14">
                  <c:v>2.3353000000000002</c:v>
                </c:pt>
                <c:pt idx="15">
                  <c:v>2.1360999999999999</c:v>
                </c:pt>
                <c:pt idx="16">
                  <c:v>1.5783</c:v>
                </c:pt>
                <c:pt idx="17">
                  <c:v>3.9666000000000001</c:v>
                </c:pt>
                <c:pt idx="18">
                  <c:v>2.8338000000000001</c:v>
                </c:pt>
                <c:pt idx="19">
                  <c:v>2.0036999999999998</c:v>
                </c:pt>
                <c:pt idx="20">
                  <c:v>1.5701000000000001</c:v>
                </c:pt>
                <c:pt idx="21">
                  <c:v>1.4883</c:v>
                </c:pt>
                <c:pt idx="22">
                  <c:v>0.73270000000000002</c:v>
                </c:pt>
                <c:pt idx="23">
                  <c:v>6.2431999999999999</c:v>
                </c:pt>
                <c:pt idx="24">
                  <c:v>1.4705999999999999</c:v>
                </c:pt>
                <c:pt idx="25">
                  <c:v>2.5895999999999999</c:v>
                </c:pt>
                <c:pt idx="26">
                  <c:v>2.024</c:v>
                </c:pt>
                <c:pt idx="27">
                  <c:v>1.3992</c:v>
                </c:pt>
                <c:pt idx="28">
                  <c:v>3.5105</c:v>
                </c:pt>
                <c:pt idx="29">
                  <c:v>3.5261</c:v>
                </c:pt>
                <c:pt idx="30">
                  <c:v>1.6400999999999999</c:v>
                </c:pt>
                <c:pt idx="31">
                  <c:v>0.42009999999999997</c:v>
                </c:pt>
                <c:pt idx="32">
                  <c:v>0.83789999999999998</c:v>
                </c:pt>
                <c:pt idx="33">
                  <c:v>1.0528999999999999</c:v>
                </c:pt>
                <c:pt idx="34">
                  <c:v>2.1554000000000002</c:v>
                </c:pt>
                <c:pt idx="35">
                  <c:v>4.4291</c:v>
                </c:pt>
                <c:pt idx="36">
                  <c:v>0.71970000000000001</c:v>
                </c:pt>
                <c:pt idx="37">
                  <c:v>0.4819</c:v>
                </c:pt>
                <c:pt idx="38">
                  <c:v>0.69269999999999998</c:v>
                </c:pt>
                <c:pt idx="39">
                  <c:v>0.86170000000000002</c:v>
                </c:pt>
                <c:pt idx="40">
                  <c:v>0.53710000000000002</c:v>
                </c:pt>
                <c:pt idx="41">
                  <c:v>1.6083000000000001</c:v>
                </c:pt>
                <c:pt idx="42">
                  <c:v>0.25890000000000002</c:v>
                </c:pt>
                <c:pt idx="43">
                  <c:v>0.22700000000000001</c:v>
                </c:pt>
                <c:pt idx="44">
                  <c:v>0.2697</c:v>
                </c:pt>
                <c:pt idx="45">
                  <c:v>1.1476</c:v>
                </c:pt>
                <c:pt idx="46">
                  <c:v>9.9599999999999994E-2</c:v>
                </c:pt>
                <c:pt idx="47">
                  <c:v>6.1899999999999997E-2</c:v>
                </c:pt>
                <c:pt idx="48">
                  <c:v>2.8999999999999998E-3</c:v>
                </c:pt>
                <c:pt idx="49">
                  <c:v>0.11899999999999999</c:v>
                </c:pt>
                <c:pt idx="50">
                  <c:v>5.9700000000000003E-2</c:v>
                </c:pt>
                <c:pt idx="51">
                  <c:v>0.1076</c:v>
                </c:pt>
                <c:pt idx="52">
                  <c:v>0.35220000000000001</c:v>
                </c:pt>
                <c:pt idx="53">
                  <c:v>0.10489999999999999</c:v>
                </c:pt>
                <c:pt idx="54">
                  <c:v>7.7299999999999994E-2</c:v>
                </c:pt>
                <c:pt idx="55">
                  <c:v>0.06</c:v>
                </c:pt>
                <c:pt idx="56">
                  <c:v>7.2800000000000004E-2</c:v>
                </c:pt>
                <c:pt idx="57">
                  <c:v>6.9400000000000003E-2</c:v>
                </c:pt>
                <c:pt idx="58">
                  <c:v>9.7299999999999998E-2</c:v>
                </c:pt>
                <c:pt idx="59">
                  <c:v>0.2455</c:v>
                </c:pt>
                <c:pt idx="60">
                  <c:v>4.2099999999999999E-2</c:v>
                </c:pt>
                <c:pt idx="61">
                  <c:v>0.15540000000000001</c:v>
                </c:pt>
                <c:pt idx="62">
                  <c:v>0.58089999999999997</c:v>
                </c:pt>
                <c:pt idx="63">
                  <c:v>0.49299999999999999</c:v>
                </c:pt>
                <c:pt idx="64">
                  <c:v>0.19309999999999999</c:v>
                </c:pt>
                <c:pt idx="65">
                  <c:v>0.215</c:v>
                </c:pt>
                <c:pt idx="66">
                  <c:v>0.37930000000000003</c:v>
                </c:pt>
                <c:pt idx="67">
                  <c:v>0.2422</c:v>
                </c:pt>
                <c:pt idx="68">
                  <c:v>0.26050000000000001</c:v>
                </c:pt>
                <c:pt idx="69">
                  <c:v>3.8199999999999998E-2</c:v>
                </c:pt>
                <c:pt idx="70">
                  <c:v>0.2016</c:v>
                </c:pt>
                <c:pt idx="71">
                  <c:v>8.9700000000000002E-2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F-4F1A-811C-A8B7603080F9}"/>
            </c:ext>
          </c:extLst>
        </c:ser>
        <c:ser>
          <c:idx val="2"/>
          <c:order val="2"/>
          <c:tx>
            <c:strRef>
              <c:f>Historical!$A$6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Historical!$BE$6:$DY$6</c:f>
              <c:numCache>
                <c:formatCode>General</c:formatCode>
                <c:ptCount val="73"/>
                <c:pt idx="0">
                  <c:v>0.51880000000000004</c:v>
                </c:pt>
                <c:pt idx="1">
                  <c:v>0.28920000000000001</c:v>
                </c:pt>
                <c:pt idx="2">
                  <c:v>0.30559999999999998</c:v>
                </c:pt>
                <c:pt idx="3">
                  <c:v>0.71419999999999995</c:v>
                </c:pt>
                <c:pt idx="4">
                  <c:v>0.43080000000000002</c:v>
                </c:pt>
                <c:pt idx="5">
                  <c:v>0.754</c:v>
                </c:pt>
                <c:pt idx="6">
                  <c:v>0.22739999999999999</c:v>
                </c:pt>
                <c:pt idx="7">
                  <c:v>1.0707</c:v>
                </c:pt>
                <c:pt idx="8">
                  <c:v>0.63839999999999997</c:v>
                </c:pt>
                <c:pt idx="9">
                  <c:v>0.66549999999999998</c:v>
                </c:pt>
                <c:pt idx="10">
                  <c:v>0.58730000000000004</c:v>
                </c:pt>
                <c:pt idx="11">
                  <c:v>0.6351</c:v>
                </c:pt>
                <c:pt idx="12">
                  <c:v>0.49</c:v>
                </c:pt>
                <c:pt idx="13">
                  <c:v>0.90890000000000004</c:v>
                </c:pt>
                <c:pt idx="14">
                  <c:v>0.67069999999999996</c:v>
                </c:pt>
                <c:pt idx="15">
                  <c:v>1.3660000000000001</c:v>
                </c:pt>
                <c:pt idx="16">
                  <c:v>0.65580000000000005</c:v>
                </c:pt>
                <c:pt idx="17">
                  <c:v>1.2190000000000001</c:v>
                </c:pt>
                <c:pt idx="18">
                  <c:v>2.8687</c:v>
                </c:pt>
                <c:pt idx="19">
                  <c:v>1.7270000000000001</c:v>
                </c:pt>
                <c:pt idx="20">
                  <c:v>1.5805</c:v>
                </c:pt>
                <c:pt idx="21">
                  <c:v>2.2597</c:v>
                </c:pt>
                <c:pt idx="22">
                  <c:v>4.4568000000000003</c:v>
                </c:pt>
                <c:pt idx="23">
                  <c:v>2.3666</c:v>
                </c:pt>
                <c:pt idx="24">
                  <c:v>4.0918000000000001</c:v>
                </c:pt>
                <c:pt idx="25">
                  <c:v>3.1772</c:v>
                </c:pt>
                <c:pt idx="26">
                  <c:v>1.6833</c:v>
                </c:pt>
                <c:pt idx="27">
                  <c:v>1.4382999999999999</c:v>
                </c:pt>
                <c:pt idx="28">
                  <c:v>1.9047000000000001</c:v>
                </c:pt>
                <c:pt idx="29">
                  <c:v>1.2724</c:v>
                </c:pt>
                <c:pt idx="30">
                  <c:v>1.3612</c:v>
                </c:pt>
                <c:pt idx="31">
                  <c:v>1.4517</c:v>
                </c:pt>
                <c:pt idx="32">
                  <c:v>0.64710000000000001</c:v>
                </c:pt>
                <c:pt idx="33">
                  <c:v>0.34389999999999998</c:v>
                </c:pt>
                <c:pt idx="34">
                  <c:v>0.54959999999999998</c:v>
                </c:pt>
                <c:pt idx="35">
                  <c:v>0.73719999999999997</c:v>
                </c:pt>
                <c:pt idx="36">
                  <c:v>0.76180000000000003</c:v>
                </c:pt>
                <c:pt idx="37">
                  <c:v>0.85319999999999996</c:v>
                </c:pt>
                <c:pt idx="38">
                  <c:v>0.82779999999999998</c:v>
                </c:pt>
                <c:pt idx="39">
                  <c:v>1.4954000000000001</c:v>
                </c:pt>
                <c:pt idx="40">
                  <c:v>1.2741</c:v>
                </c:pt>
                <c:pt idx="41">
                  <c:v>1.1979</c:v>
                </c:pt>
                <c:pt idx="42">
                  <c:v>0.65149999999999997</c:v>
                </c:pt>
                <c:pt idx="43">
                  <c:v>0.50570000000000004</c:v>
                </c:pt>
                <c:pt idx="44">
                  <c:v>0.44979999999999998</c:v>
                </c:pt>
                <c:pt idx="45">
                  <c:v>0.36159999999999998</c:v>
                </c:pt>
                <c:pt idx="46">
                  <c:v>0.68200000000000005</c:v>
                </c:pt>
                <c:pt idx="47">
                  <c:v>0.9899</c:v>
                </c:pt>
                <c:pt idx="48">
                  <c:v>0.438</c:v>
                </c:pt>
                <c:pt idx="49">
                  <c:v>0.52829999999999999</c:v>
                </c:pt>
                <c:pt idx="50">
                  <c:v>1.0134000000000001</c:v>
                </c:pt>
                <c:pt idx="51">
                  <c:v>0.84650000000000003</c:v>
                </c:pt>
                <c:pt idx="52">
                  <c:v>0.50180000000000002</c:v>
                </c:pt>
                <c:pt idx="53">
                  <c:v>0.56830000000000003</c:v>
                </c:pt>
                <c:pt idx="54">
                  <c:v>0.43830000000000002</c:v>
                </c:pt>
                <c:pt idx="55">
                  <c:v>0.20699999999999999</c:v>
                </c:pt>
                <c:pt idx="56">
                  <c:v>0.50209999999999999</c:v>
                </c:pt>
                <c:pt idx="57">
                  <c:v>0.59699999999999998</c:v>
                </c:pt>
                <c:pt idx="58">
                  <c:v>0.39639999999999997</c:v>
                </c:pt>
                <c:pt idx="59">
                  <c:v>0.55330000000000001</c:v>
                </c:pt>
                <c:pt idx="60">
                  <c:v>1.3587</c:v>
                </c:pt>
                <c:pt idx="61">
                  <c:v>0.70760000000000001</c:v>
                </c:pt>
                <c:pt idx="62">
                  <c:v>0.62729999999999997</c:v>
                </c:pt>
                <c:pt idx="63">
                  <c:v>1.0206</c:v>
                </c:pt>
                <c:pt idx="64">
                  <c:v>0.32229999999999998</c:v>
                </c:pt>
                <c:pt idx="65">
                  <c:v>0.32779999999999998</c:v>
                </c:pt>
                <c:pt idx="66">
                  <c:v>0.20100000000000001</c:v>
                </c:pt>
                <c:pt idx="67">
                  <c:v>0.24329999999999999</c:v>
                </c:pt>
                <c:pt idx="68">
                  <c:v>0.1658</c:v>
                </c:pt>
                <c:pt idx="69">
                  <c:v>0.27660000000000001</c:v>
                </c:pt>
                <c:pt idx="70">
                  <c:v>0.1109</c:v>
                </c:pt>
                <c:pt idx="71">
                  <c:v>4.7699999999999999E-2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F-4F1A-811C-A8B7603080F9}"/>
            </c:ext>
          </c:extLst>
        </c:ser>
        <c:ser>
          <c:idx val="5"/>
          <c:order val="3"/>
          <c:tx>
            <c:strRef>
              <c:f>Historical!$A$9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Historical!$BE$9:$DY$9</c:f>
              <c:numCache>
                <c:formatCode>General</c:formatCode>
                <c:ptCount val="73"/>
                <c:pt idx="0">
                  <c:v>1.5490999999999999</c:v>
                </c:pt>
                <c:pt idx="1">
                  <c:v>1.7801</c:v>
                </c:pt>
                <c:pt idx="2">
                  <c:v>2.7279</c:v>
                </c:pt>
                <c:pt idx="3">
                  <c:v>4.0391000000000004</c:v>
                </c:pt>
                <c:pt idx="4">
                  <c:v>5.1913999999999998</c:v>
                </c:pt>
                <c:pt idx="5">
                  <c:v>6.6502999999999997</c:v>
                </c:pt>
                <c:pt idx="6">
                  <c:v>2.2395</c:v>
                </c:pt>
                <c:pt idx="7">
                  <c:v>3.7618</c:v>
                </c:pt>
                <c:pt idx="8">
                  <c:v>4.9386999999999999</c:v>
                </c:pt>
                <c:pt idx="9">
                  <c:v>6.0754000000000001</c:v>
                </c:pt>
                <c:pt idx="10">
                  <c:v>4.8973000000000004</c:v>
                </c:pt>
                <c:pt idx="11">
                  <c:v>3.5830000000000002</c:v>
                </c:pt>
                <c:pt idx="12">
                  <c:v>3.7951999999999999</c:v>
                </c:pt>
                <c:pt idx="13">
                  <c:v>4.0012999999999996</c:v>
                </c:pt>
                <c:pt idx="14">
                  <c:v>4.4684999999999997</c:v>
                </c:pt>
                <c:pt idx="15">
                  <c:v>4.1660000000000004</c:v>
                </c:pt>
                <c:pt idx="16">
                  <c:v>3.3780000000000001</c:v>
                </c:pt>
                <c:pt idx="17">
                  <c:v>6.7427999999999999</c:v>
                </c:pt>
                <c:pt idx="18">
                  <c:v>7.9188999999999998</c:v>
                </c:pt>
                <c:pt idx="19">
                  <c:v>11.2744</c:v>
                </c:pt>
                <c:pt idx="20">
                  <c:v>10.460900000000001</c:v>
                </c:pt>
                <c:pt idx="21">
                  <c:v>12.134399999999999</c:v>
                </c:pt>
                <c:pt idx="22">
                  <c:v>11.8485</c:v>
                </c:pt>
                <c:pt idx="23">
                  <c:v>14.161899999999999</c:v>
                </c:pt>
                <c:pt idx="24">
                  <c:v>10.2028</c:v>
                </c:pt>
                <c:pt idx="25">
                  <c:v>10.760999999999999</c:v>
                </c:pt>
                <c:pt idx="26">
                  <c:v>7.7685000000000004</c:v>
                </c:pt>
                <c:pt idx="27">
                  <c:v>11.0253</c:v>
                </c:pt>
                <c:pt idx="28">
                  <c:v>10.766400000000001</c:v>
                </c:pt>
                <c:pt idx="29">
                  <c:v>9.7911000000000001</c:v>
                </c:pt>
                <c:pt idx="30">
                  <c:v>15.2193</c:v>
                </c:pt>
                <c:pt idx="31">
                  <c:v>8.9076000000000004</c:v>
                </c:pt>
                <c:pt idx="32">
                  <c:v>10.895899999999999</c:v>
                </c:pt>
                <c:pt idx="33">
                  <c:v>6.2011000000000003</c:v>
                </c:pt>
                <c:pt idx="34">
                  <c:v>11.124499999999999</c:v>
                </c:pt>
                <c:pt idx="35">
                  <c:v>6.1120999999999999</c:v>
                </c:pt>
                <c:pt idx="36">
                  <c:v>5.8639000000000001</c:v>
                </c:pt>
                <c:pt idx="37">
                  <c:v>4.0862999999999996</c:v>
                </c:pt>
                <c:pt idx="38">
                  <c:v>1.7961</c:v>
                </c:pt>
                <c:pt idx="39">
                  <c:v>3.2656999999999998</c:v>
                </c:pt>
                <c:pt idx="40">
                  <c:v>1.9239999999999999</c:v>
                </c:pt>
                <c:pt idx="41">
                  <c:v>3.1438999999999999</c:v>
                </c:pt>
                <c:pt idx="42">
                  <c:v>1.2645</c:v>
                </c:pt>
                <c:pt idx="43">
                  <c:v>0.13689999999999999</c:v>
                </c:pt>
                <c:pt idx="44">
                  <c:v>0.94750000000000001</c:v>
                </c:pt>
                <c:pt idx="45">
                  <c:v>2.5299999999999998</c:v>
                </c:pt>
                <c:pt idx="46">
                  <c:v>1.3130999999999999</c:v>
                </c:pt>
                <c:pt idx="47">
                  <c:v>7.8200000000000006E-2</c:v>
                </c:pt>
                <c:pt idx="48">
                  <c:v>5.28E-2</c:v>
                </c:pt>
                <c:pt idx="49">
                  <c:v>0.22</c:v>
                </c:pt>
                <c:pt idx="50">
                  <c:v>0.1215</c:v>
                </c:pt>
                <c:pt idx="51">
                  <c:v>0.44</c:v>
                </c:pt>
                <c:pt idx="52">
                  <c:v>1.0999999999999999E-2</c:v>
                </c:pt>
                <c:pt idx="53">
                  <c:v>8.6800000000000002E-2</c:v>
                </c:pt>
                <c:pt idx="54">
                  <c:v>0.52100000000000002</c:v>
                </c:pt>
                <c:pt idx="55">
                  <c:v>0.39939999999999998</c:v>
                </c:pt>
                <c:pt idx="56">
                  <c:v>0.53090000000000004</c:v>
                </c:pt>
                <c:pt idx="57">
                  <c:v>1.4212</c:v>
                </c:pt>
                <c:pt idx="58">
                  <c:v>1.4837</c:v>
                </c:pt>
                <c:pt idx="59">
                  <c:v>1.7863</c:v>
                </c:pt>
                <c:pt idx="60">
                  <c:v>5.3647999999999998</c:v>
                </c:pt>
                <c:pt idx="61">
                  <c:v>3.8765000000000001</c:v>
                </c:pt>
                <c:pt idx="62">
                  <c:v>3.7530000000000001</c:v>
                </c:pt>
                <c:pt idx="63">
                  <c:v>1.5506</c:v>
                </c:pt>
                <c:pt idx="64">
                  <c:v>7.0900000000000005E-2</c:v>
                </c:pt>
                <c:pt idx="70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F-4F1A-811C-A8B7603080F9}"/>
            </c:ext>
          </c:extLst>
        </c:ser>
        <c:ser>
          <c:idx val="0"/>
          <c:order val="4"/>
          <c:tx>
            <c:strRef>
              <c:f>Historical!$A$4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Historical!$BE$4:$DY$4</c:f>
              <c:numCache>
                <c:formatCode>General</c:formatCode>
                <c:ptCount val="73"/>
                <c:pt idx="0">
                  <c:v>0.95689999999999997</c:v>
                </c:pt>
                <c:pt idx="1">
                  <c:v>1.4412</c:v>
                </c:pt>
                <c:pt idx="2">
                  <c:v>1.0855999999999999</c:v>
                </c:pt>
                <c:pt idx="3">
                  <c:v>2.0291000000000001</c:v>
                </c:pt>
                <c:pt idx="4">
                  <c:v>4.0496999999999996</c:v>
                </c:pt>
                <c:pt idx="5">
                  <c:v>2.4426999999999999</c:v>
                </c:pt>
                <c:pt idx="6">
                  <c:v>2.7292000000000001</c:v>
                </c:pt>
                <c:pt idx="7">
                  <c:v>2.1636000000000002</c:v>
                </c:pt>
                <c:pt idx="8">
                  <c:v>6.1037999999999997</c:v>
                </c:pt>
                <c:pt idx="9">
                  <c:v>3.9241999999999999</c:v>
                </c:pt>
                <c:pt idx="10">
                  <c:v>3.6034999999999999</c:v>
                </c:pt>
                <c:pt idx="11">
                  <c:v>4.4912999999999998</c:v>
                </c:pt>
                <c:pt idx="12">
                  <c:v>3.4304000000000001</c:v>
                </c:pt>
                <c:pt idx="13">
                  <c:v>4.2054999999999998</c:v>
                </c:pt>
                <c:pt idx="14">
                  <c:v>4.3826999999999998</c:v>
                </c:pt>
                <c:pt idx="15">
                  <c:v>6.1973000000000003</c:v>
                </c:pt>
                <c:pt idx="16">
                  <c:v>4.9966999999999997</c:v>
                </c:pt>
                <c:pt idx="17">
                  <c:v>8.4392999999999994</c:v>
                </c:pt>
                <c:pt idx="18">
                  <c:v>7.0057</c:v>
                </c:pt>
                <c:pt idx="19">
                  <c:v>6.8072999999999997</c:v>
                </c:pt>
                <c:pt idx="20">
                  <c:v>7.8491</c:v>
                </c:pt>
                <c:pt idx="21">
                  <c:v>9.7837999999999994</c:v>
                </c:pt>
                <c:pt idx="22">
                  <c:v>8.4338999999999995</c:v>
                </c:pt>
                <c:pt idx="23">
                  <c:v>8.9100999999999999</c:v>
                </c:pt>
                <c:pt idx="24">
                  <c:v>12.615600000000001</c:v>
                </c:pt>
                <c:pt idx="25">
                  <c:v>9.3666</c:v>
                </c:pt>
                <c:pt idx="26">
                  <c:v>5.3940999999999999</c:v>
                </c:pt>
                <c:pt idx="27">
                  <c:v>7.3192000000000004</c:v>
                </c:pt>
                <c:pt idx="28">
                  <c:v>4.8442999999999996</c:v>
                </c:pt>
                <c:pt idx="29">
                  <c:v>2.8166000000000002</c:v>
                </c:pt>
                <c:pt idx="30">
                  <c:v>0.45650000000000002</c:v>
                </c:pt>
                <c:pt idx="31">
                  <c:v>1.8846000000000001</c:v>
                </c:pt>
                <c:pt idx="32">
                  <c:v>1.7164999999999999</c:v>
                </c:pt>
                <c:pt idx="33">
                  <c:v>0.83069999999999999</c:v>
                </c:pt>
                <c:pt idx="34">
                  <c:v>0.97150000000000003</c:v>
                </c:pt>
                <c:pt idx="35">
                  <c:v>1.7472000000000001</c:v>
                </c:pt>
                <c:pt idx="36">
                  <c:v>1.5387</c:v>
                </c:pt>
                <c:pt idx="37">
                  <c:v>2.6454</c:v>
                </c:pt>
                <c:pt idx="38">
                  <c:v>2.6652</c:v>
                </c:pt>
                <c:pt idx="39">
                  <c:v>4.0810000000000004</c:v>
                </c:pt>
                <c:pt idx="40">
                  <c:v>5.2797999999999998</c:v>
                </c:pt>
                <c:pt idx="41">
                  <c:v>3.7128000000000001</c:v>
                </c:pt>
                <c:pt idx="42">
                  <c:v>5.4396000000000004</c:v>
                </c:pt>
                <c:pt idx="43">
                  <c:v>4.7332999999999998</c:v>
                </c:pt>
                <c:pt idx="44">
                  <c:v>8.7898999999999994</c:v>
                </c:pt>
                <c:pt idx="45">
                  <c:v>6.9090999999999996</c:v>
                </c:pt>
                <c:pt idx="46">
                  <c:v>4.4073000000000002</c:v>
                </c:pt>
                <c:pt idx="47">
                  <c:v>3.5495000000000001</c:v>
                </c:pt>
                <c:pt idx="48">
                  <c:v>2.1288999999999998</c:v>
                </c:pt>
                <c:pt idx="49">
                  <c:v>9.1160999999999994</c:v>
                </c:pt>
                <c:pt idx="50">
                  <c:v>28.191600000000001</c:v>
                </c:pt>
                <c:pt idx="51">
                  <c:v>41.521999999999998</c:v>
                </c:pt>
                <c:pt idx="52">
                  <c:v>63.757399999999997</c:v>
                </c:pt>
                <c:pt idx="53">
                  <c:v>50.9467</c:v>
                </c:pt>
                <c:pt idx="54">
                  <c:v>23.695599999999999</c:v>
                </c:pt>
                <c:pt idx="55">
                  <c:v>16.416899999999998</c:v>
                </c:pt>
                <c:pt idx="56">
                  <c:v>9.7766000000000002</c:v>
                </c:pt>
                <c:pt idx="57">
                  <c:v>7.4356</c:v>
                </c:pt>
                <c:pt idx="58">
                  <c:v>8.2970000000000006</c:v>
                </c:pt>
                <c:pt idx="59">
                  <c:v>9.7988</c:v>
                </c:pt>
                <c:pt idx="60">
                  <c:v>7.0861000000000001</c:v>
                </c:pt>
                <c:pt idx="61">
                  <c:v>10.652100000000001</c:v>
                </c:pt>
                <c:pt idx="62">
                  <c:v>10.2471</c:v>
                </c:pt>
                <c:pt idx="63">
                  <c:v>7.4863999999999997</c:v>
                </c:pt>
                <c:pt idx="64">
                  <c:v>9.4210999999999991</c:v>
                </c:pt>
                <c:pt idx="65">
                  <c:v>6.7361000000000004</c:v>
                </c:pt>
                <c:pt idx="66">
                  <c:v>9.1094000000000008</c:v>
                </c:pt>
                <c:pt idx="67">
                  <c:v>10.160500000000001</c:v>
                </c:pt>
                <c:pt idx="68">
                  <c:v>20.549600000000002</c:v>
                </c:pt>
                <c:pt idx="69">
                  <c:v>8.2216000000000005</c:v>
                </c:pt>
                <c:pt idx="70">
                  <c:v>6.9028999999999998</c:v>
                </c:pt>
                <c:pt idx="71">
                  <c:v>6.8704000000000001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F-4F1A-811C-A8B7603080F9}"/>
            </c:ext>
          </c:extLst>
        </c:ser>
        <c:ser>
          <c:idx val="16"/>
          <c:order val="5"/>
          <c:tx>
            <c:v>Gas CCS</c:v>
          </c:tx>
          <c:spPr>
            <a:solidFill>
              <a:srgbClr val="FCD5B5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Historical!$BE$12:$DY$12</c:f>
              <c:numCache>
                <c:formatCode>General</c:formatCode>
                <c:ptCount val="73"/>
              </c:numCache>
            </c:numRef>
          </c:val>
          <c:extLst>
            <c:ext xmlns:c16="http://schemas.microsoft.com/office/drawing/2014/chart" uri="{C3380CC4-5D6E-409C-BE32-E72D297353CC}">
              <c16:uniqueId val="{00000005-A5EF-4F1A-811C-A8B7603080F9}"/>
            </c:ext>
          </c:extLst>
        </c:ser>
        <c:ser>
          <c:idx val="3"/>
          <c:order val="6"/>
          <c:tx>
            <c:strRef>
              <c:f>Historical!$A$7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Historical!$BE$7:$DY$7</c:f>
              <c:numCache>
                <c:formatCode>General</c:formatCode>
                <c:ptCount val="73"/>
                <c:pt idx="25">
                  <c:v>1.6500000000000001E-2</c:v>
                </c:pt>
                <c:pt idx="31">
                  <c:v>1.8499999999999999E-2</c:v>
                </c:pt>
                <c:pt idx="32">
                  <c:v>1.8800000000000001E-2</c:v>
                </c:pt>
                <c:pt idx="33">
                  <c:v>0.374</c:v>
                </c:pt>
                <c:pt idx="34">
                  <c:v>0.1502</c:v>
                </c:pt>
                <c:pt idx="35">
                  <c:v>0.1681</c:v>
                </c:pt>
                <c:pt idx="36">
                  <c:v>9.7600000000000006E-2</c:v>
                </c:pt>
                <c:pt idx="37">
                  <c:v>0.1143</c:v>
                </c:pt>
                <c:pt idx="38">
                  <c:v>2.5600000000000001E-2</c:v>
                </c:pt>
                <c:pt idx="39">
                  <c:v>9.7600000000000006E-2</c:v>
                </c:pt>
                <c:pt idx="40">
                  <c:v>0.1045</c:v>
                </c:pt>
                <c:pt idx="41">
                  <c:v>7.6899999999999996E-2</c:v>
                </c:pt>
                <c:pt idx="42">
                  <c:v>6.4999999999999997E-3</c:v>
                </c:pt>
                <c:pt idx="43">
                  <c:v>1.0800000000000001E-2</c:v>
                </c:pt>
                <c:pt idx="44">
                  <c:v>0.1245</c:v>
                </c:pt>
                <c:pt idx="45">
                  <c:v>0.03</c:v>
                </c:pt>
                <c:pt idx="47">
                  <c:v>1.8800000000000001E-2</c:v>
                </c:pt>
                <c:pt idx="48">
                  <c:v>0.1721</c:v>
                </c:pt>
                <c:pt idx="49">
                  <c:v>0.66790000000000005</c:v>
                </c:pt>
                <c:pt idx="50">
                  <c:v>6.1199999999999997E-2</c:v>
                </c:pt>
                <c:pt idx="51">
                  <c:v>1.5166999999999999</c:v>
                </c:pt>
                <c:pt idx="52">
                  <c:v>0.66679999999999995</c:v>
                </c:pt>
                <c:pt idx="53">
                  <c:v>1.6358999999999999</c:v>
                </c:pt>
                <c:pt idx="54">
                  <c:v>0.37730000000000002</c:v>
                </c:pt>
                <c:pt idx="55">
                  <c:v>2.1625000000000001</c:v>
                </c:pt>
                <c:pt idx="56">
                  <c:v>2.6558999999999999</c:v>
                </c:pt>
                <c:pt idx="57">
                  <c:v>5.3342999999999998</c:v>
                </c:pt>
                <c:pt idx="58">
                  <c:v>8.4834999999999994</c:v>
                </c:pt>
                <c:pt idx="59">
                  <c:v>9.9458000000000002</c:v>
                </c:pt>
                <c:pt idx="60">
                  <c:v>4.6741999999999999</c:v>
                </c:pt>
                <c:pt idx="61">
                  <c:v>6.8426999999999998</c:v>
                </c:pt>
                <c:pt idx="62">
                  <c:v>13.250400000000001</c:v>
                </c:pt>
                <c:pt idx="63">
                  <c:v>0.86439999999999995</c:v>
                </c:pt>
                <c:pt idx="64">
                  <c:v>4.9493</c:v>
                </c:pt>
                <c:pt idx="65">
                  <c:v>8.2391000000000005</c:v>
                </c:pt>
                <c:pt idx="66">
                  <c:v>8.7498000000000005</c:v>
                </c:pt>
                <c:pt idx="67">
                  <c:v>6.0681000000000003</c:v>
                </c:pt>
                <c:pt idx="68">
                  <c:v>6.8747999999999996</c:v>
                </c:pt>
                <c:pt idx="69">
                  <c:v>9.2669999999999995</c:v>
                </c:pt>
                <c:pt idx="70">
                  <c:v>14.653</c:v>
                </c:pt>
                <c:pt idx="71">
                  <c:v>14.2818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F-4F1A-811C-A8B7603080F9}"/>
            </c:ext>
          </c:extLst>
        </c:ser>
        <c:ser>
          <c:idx val="6"/>
          <c:order val="7"/>
          <c:tx>
            <c:strRef>
              <c:f>Historical!$A$10</c:f>
              <c:strCache>
                <c:ptCount val="1"/>
                <c:pt idx="0">
                  <c:v>Solar (Utility+BTM) in GW_AC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Historical!$BE$10:$DY$10</c:f>
              <c:numCache>
                <c:formatCode>General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1.4800000000000001E-2</c:v>
                </c:pt>
                <c:pt idx="35">
                  <c:v>0.03</c:v>
                </c:pt>
                <c:pt idx="36">
                  <c:v>7.2999999999999995E-2</c:v>
                </c:pt>
                <c:pt idx="37">
                  <c:v>3.5999999999999997E-2</c:v>
                </c:pt>
                <c:pt idx="38">
                  <c:v>7.2400000000000006E-2</c:v>
                </c:pt>
                <c:pt idx="39">
                  <c:v>0.08</c:v>
                </c:pt>
                <c:pt idx="40">
                  <c:v>6.4000000000000001E-2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1E-4</c:v>
                </c:pt>
                <c:pt idx="49">
                  <c:v>1E-4</c:v>
                </c:pt>
                <c:pt idx="50">
                  <c:v>0</c:v>
                </c:pt>
                <c:pt idx="51">
                  <c:v>4.5999999999999999E-3</c:v>
                </c:pt>
                <c:pt idx="52">
                  <c:v>3.0000000000000001E-3</c:v>
                </c:pt>
                <c:pt idx="53">
                  <c:v>2.0000000000000001E-4</c:v>
                </c:pt>
                <c:pt idx="54">
                  <c:v>0</c:v>
                </c:pt>
                <c:pt idx="55">
                  <c:v>2.8E-3</c:v>
                </c:pt>
                <c:pt idx="56">
                  <c:v>1.8E-3</c:v>
                </c:pt>
                <c:pt idx="57">
                  <c:v>7.0699999999999999E-2</c:v>
                </c:pt>
                <c:pt idx="58">
                  <c:v>3.2899999999999999E-2</c:v>
                </c:pt>
                <c:pt idx="59">
                  <c:v>0.1069</c:v>
                </c:pt>
                <c:pt idx="60">
                  <c:v>0.23130000000000001</c:v>
                </c:pt>
                <c:pt idx="61">
                  <c:v>0.77800000000000002</c:v>
                </c:pt>
                <c:pt idx="62">
                  <c:v>1.6085</c:v>
                </c:pt>
                <c:pt idx="63">
                  <c:v>3.5373999999999999</c:v>
                </c:pt>
                <c:pt idx="64">
                  <c:v>3.6644999999999999</c:v>
                </c:pt>
                <c:pt idx="65">
                  <c:v>5.9209999999999994</c:v>
                </c:pt>
                <c:pt idx="66">
                  <c:v>10.8818</c:v>
                </c:pt>
                <c:pt idx="67">
                  <c:v>8.4903999999999993</c:v>
                </c:pt>
                <c:pt idx="68">
                  <c:v>8.2860000000000014</c:v>
                </c:pt>
                <c:pt idx="69">
                  <c:v>9.2073</c:v>
                </c:pt>
                <c:pt idx="70">
                  <c:v>14.939699999999997</c:v>
                </c:pt>
                <c:pt idx="71">
                  <c:v>18.6065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F-4F1A-811C-A8B7603080F9}"/>
            </c:ext>
          </c:extLst>
        </c:ser>
        <c:ser>
          <c:idx val="7"/>
          <c:order val="8"/>
          <c:tx>
            <c:strRef>
              <c:f>Historical!$A$11</c:f>
              <c:strCache>
                <c:ptCount val="1"/>
                <c:pt idx="0">
                  <c:v>Storage</c:v>
                </c:pt>
              </c:strCache>
            </c:strRef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Historical!$BE$11:$DY$11</c:f>
              <c:numCache>
                <c:formatCode>General</c:formatCode>
                <c:ptCount val="73"/>
                <c:pt idx="20">
                  <c:v>2E-3</c:v>
                </c:pt>
                <c:pt idx="48">
                  <c:v>1E-3</c:v>
                </c:pt>
                <c:pt idx="53">
                  <c:v>0.04</c:v>
                </c:pt>
                <c:pt idx="58">
                  <c:v>3.0000000000000001E-3</c:v>
                </c:pt>
                <c:pt idx="59">
                  <c:v>6.0000000000000001E-3</c:v>
                </c:pt>
                <c:pt idx="60">
                  <c:v>1.2999999999999999E-2</c:v>
                </c:pt>
                <c:pt idx="61">
                  <c:v>5.1799999999999999E-2</c:v>
                </c:pt>
                <c:pt idx="62">
                  <c:v>7.1800000000000003E-2</c:v>
                </c:pt>
                <c:pt idx="63">
                  <c:v>5.5500000000000001E-2</c:v>
                </c:pt>
                <c:pt idx="64">
                  <c:v>3.0700000000000002E-2</c:v>
                </c:pt>
                <c:pt idx="65">
                  <c:v>0.14929999999999999</c:v>
                </c:pt>
                <c:pt idx="66">
                  <c:v>0.19220000000000001</c:v>
                </c:pt>
                <c:pt idx="67">
                  <c:v>0.124</c:v>
                </c:pt>
                <c:pt idx="68">
                  <c:v>0.2223</c:v>
                </c:pt>
                <c:pt idx="69">
                  <c:v>0.16950000000000001</c:v>
                </c:pt>
                <c:pt idx="70">
                  <c:v>0.49059999999999998</c:v>
                </c:pt>
                <c:pt idx="71">
                  <c:v>3.2244999999999999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F-4F1A-811C-A8B7603080F9}"/>
            </c:ext>
          </c:extLst>
        </c:ser>
        <c:ser>
          <c:idx val="8"/>
          <c:order val="9"/>
          <c:tx>
            <c:v>Gas Retirements</c:v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Historical!$BE$16:$DY$16</c:f>
              <c:numCache>
                <c:formatCode>General</c:formatCode>
                <c:ptCount val="73"/>
                <c:pt idx="52">
                  <c:v>-2.9714999999999998</c:v>
                </c:pt>
                <c:pt idx="53">
                  <c:v>-2.5295000000000001</c:v>
                </c:pt>
                <c:pt idx="54">
                  <c:v>-5.6025999999999998</c:v>
                </c:pt>
                <c:pt idx="55">
                  <c:v>-2.9752000000000001</c:v>
                </c:pt>
                <c:pt idx="56">
                  <c:v>-2.1593</c:v>
                </c:pt>
                <c:pt idx="57">
                  <c:v>-3.0771999999999999</c:v>
                </c:pt>
                <c:pt idx="58">
                  <c:v>-1.4615</c:v>
                </c:pt>
                <c:pt idx="59">
                  <c:v>-4.5609000000000002</c:v>
                </c:pt>
                <c:pt idx="60">
                  <c:v>-1.8066</c:v>
                </c:pt>
                <c:pt idx="61">
                  <c:v>-2.1612</c:v>
                </c:pt>
                <c:pt idx="62">
                  <c:v>-3.7999000000000001</c:v>
                </c:pt>
                <c:pt idx="63">
                  <c:v>-5.8937999999999997</c:v>
                </c:pt>
                <c:pt idx="64">
                  <c:v>-3.9661</c:v>
                </c:pt>
                <c:pt idx="65">
                  <c:v>-5.8906999999999998</c:v>
                </c:pt>
                <c:pt idx="66">
                  <c:v>-8.0170999999999992</c:v>
                </c:pt>
                <c:pt idx="67">
                  <c:v>-4.6661000000000001</c:v>
                </c:pt>
                <c:pt idx="68">
                  <c:v>-6.8924000000000003</c:v>
                </c:pt>
                <c:pt idx="69">
                  <c:v>-4.2305000000000001</c:v>
                </c:pt>
                <c:pt idx="70">
                  <c:v>-2.7492999999999999</c:v>
                </c:pt>
                <c:pt idx="71">
                  <c:v>-0.95379999999999998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F-4F1A-811C-A8B7603080F9}"/>
            </c:ext>
          </c:extLst>
        </c:ser>
        <c:ser>
          <c:idx val="9"/>
          <c:order val="10"/>
          <c:tx>
            <c:v>Nuclear Retirements</c:v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Historical!$BE$17:$DY$17</c:f>
              <c:numCache>
                <c:formatCode>General</c:formatCode>
                <c:ptCount val="73"/>
                <c:pt idx="63">
                  <c:v>-3.5760000000000001</c:v>
                </c:pt>
                <c:pt idx="64">
                  <c:v>-0.61240000000000006</c:v>
                </c:pt>
                <c:pt idx="66">
                  <c:v>-0.48280000000000001</c:v>
                </c:pt>
                <c:pt idx="68">
                  <c:v>-0.60770000000000002</c:v>
                </c:pt>
                <c:pt idx="69">
                  <c:v>-1.4763999999999999</c:v>
                </c:pt>
                <c:pt idx="70">
                  <c:v>-1.6129</c:v>
                </c:pt>
                <c:pt idx="71">
                  <c:v>-1.0394000000000001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EF-4F1A-811C-A8B7603080F9}"/>
            </c:ext>
          </c:extLst>
        </c:ser>
        <c:ser>
          <c:idx val="10"/>
          <c:order val="11"/>
          <c:tx>
            <c:v>Other Retirements</c:v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Historical!$BE$18:$DY$18</c:f>
              <c:numCache>
                <c:formatCode>General</c:formatCode>
                <c:ptCount val="73"/>
                <c:pt idx="52">
                  <c:v>-0.82869999999999999</c:v>
                </c:pt>
                <c:pt idx="53">
                  <c:v>-0.90739999999999998</c:v>
                </c:pt>
                <c:pt idx="54">
                  <c:v>-1.0649999999999999</c:v>
                </c:pt>
                <c:pt idx="55">
                  <c:v>-0.85680000000000001</c:v>
                </c:pt>
                <c:pt idx="56">
                  <c:v>-0.8145</c:v>
                </c:pt>
                <c:pt idx="57">
                  <c:v>-0.50190000000000001</c:v>
                </c:pt>
                <c:pt idx="58">
                  <c:v>-0.36649999999999999</c:v>
                </c:pt>
                <c:pt idx="59">
                  <c:v>-0.6603</c:v>
                </c:pt>
                <c:pt idx="60">
                  <c:v>-2.0952999999999999</c:v>
                </c:pt>
                <c:pt idx="61">
                  <c:v>-1.6203000000000001</c:v>
                </c:pt>
                <c:pt idx="62">
                  <c:v>-2.2646999999999999</c:v>
                </c:pt>
                <c:pt idx="63">
                  <c:v>-2.3963000000000001</c:v>
                </c:pt>
                <c:pt idx="64">
                  <c:v>-1.5011000000000001</c:v>
                </c:pt>
                <c:pt idx="65">
                  <c:v>-1.6194</c:v>
                </c:pt>
                <c:pt idx="66">
                  <c:v>-1.2551000000000001</c:v>
                </c:pt>
                <c:pt idx="67">
                  <c:v>-0.85540000000000005</c:v>
                </c:pt>
                <c:pt idx="68">
                  <c:v>-2.3645999999999998</c:v>
                </c:pt>
                <c:pt idx="69">
                  <c:v>-1.1569</c:v>
                </c:pt>
                <c:pt idx="70">
                  <c:v>-1.3420000000000001</c:v>
                </c:pt>
                <c:pt idx="71">
                  <c:v>-0.93140000000000001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5EF-4F1A-811C-A8B7603080F9}"/>
            </c:ext>
          </c:extLst>
        </c:ser>
        <c:ser>
          <c:idx val="11"/>
          <c:order val="12"/>
          <c:tx>
            <c:v>Wind Retirements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Historical!$BE$19:$DY$19</c:f>
              <c:numCache>
                <c:formatCode>General</c:formatCode>
                <c:ptCount val="73"/>
                <c:pt idx="53">
                  <c:v>-6.8999999999999999E-3</c:v>
                </c:pt>
                <c:pt idx="54">
                  <c:v>-2.9700000000000001E-2</c:v>
                </c:pt>
                <c:pt idx="55">
                  <c:v>-4.7999999999999996E-3</c:v>
                </c:pt>
                <c:pt idx="56">
                  <c:v>-9.1999999999999998E-3</c:v>
                </c:pt>
                <c:pt idx="57">
                  <c:v>-7.9000000000000008E-3</c:v>
                </c:pt>
                <c:pt idx="58">
                  <c:v>-1.6000000000000001E-3</c:v>
                </c:pt>
                <c:pt idx="59">
                  <c:v>-1.5E-3</c:v>
                </c:pt>
                <c:pt idx="60">
                  <c:v>-2.2000000000000001E-3</c:v>
                </c:pt>
                <c:pt idx="61">
                  <c:v>-3.6999999999999998E-2</c:v>
                </c:pt>
                <c:pt idx="62">
                  <c:v>-1.2200000000000001E-2</c:v>
                </c:pt>
                <c:pt idx="63">
                  <c:v>-1.54E-2</c:v>
                </c:pt>
                <c:pt idx="64">
                  <c:v>-9.6199999999999994E-2</c:v>
                </c:pt>
                <c:pt idx="65">
                  <c:v>-0.41189999999999999</c:v>
                </c:pt>
                <c:pt idx="66">
                  <c:v>-4.2700000000000002E-2</c:v>
                </c:pt>
                <c:pt idx="67">
                  <c:v>-5.8099999999999999E-2</c:v>
                </c:pt>
                <c:pt idx="68">
                  <c:v>-6.9999999999999999E-4</c:v>
                </c:pt>
                <c:pt idx="69">
                  <c:v>-0.1663</c:v>
                </c:pt>
                <c:pt idx="70">
                  <c:v>-0.25590000000000002</c:v>
                </c:pt>
                <c:pt idx="71">
                  <c:v>-0.23430000000000001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5EF-4F1A-811C-A8B7603080F9}"/>
            </c:ext>
          </c:extLst>
        </c:ser>
        <c:ser>
          <c:idx val="12"/>
          <c:order val="13"/>
          <c:tx>
            <c:v>Hydro Retirements</c:v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Historical!$BE$20:$DY$20</c:f>
              <c:numCache>
                <c:formatCode>General</c:formatCode>
                <c:ptCount val="73"/>
                <c:pt idx="52">
                  <c:v>-1.4800000000000001E-2</c:v>
                </c:pt>
                <c:pt idx="53">
                  <c:v>-9.5100000000000004E-2</c:v>
                </c:pt>
                <c:pt idx="54">
                  <c:v>-0.1187</c:v>
                </c:pt>
                <c:pt idx="55">
                  <c:v>-1.4E-2</c:v>
                </c:pt>
                <c:pt idx="56">
                  <c:v>-9.3299999999999994E-2</c:v>
                </c:pt>
                <c:pt idx="57">
                  <c:v>-3.32E-2</c:v>
                </c:pt>
                <c:pt idx="58">
                  <c:v>-2.5499999999999998E-2</c:v>
                </c:pt>
                <c:pt idx="59">
                  <c:v>-1.4800000000000001E-2</c:v>
                </c:pt>
                <c:pt idx="60">
                  <c:v>-0.12690000000000001</c:v>
                </c:pt>
                <c:pt idx="61">
                  <c:v>-0.1477</c:v>
                </c:pt>
                <c:pt idx="62">
                  <c:v>-0.31490000000000001</c:v>
                </c:pt>
                <c:pt idx="63">
                  <c:v>-0.18870000000000001</c:v>
                </c:pt>
                <c:pt idx="64">
                  <c:v>-0.1348</c:v>
                </c:pt>
                <c:pt idx="65">
                  <c:v>-0.1195</c:v>
                </c:pt>
                <c:pt idx="66">
                  <c:v>-0.11169999999999999</c:v>
                </c:pt>
                <c:pt idx="67">
                  <c:v>-0.13930000000000001</c:v>
                </c:pt>
                <c:pt idx="68">
                  <c:v>-7.8E-2</c:v>
                </c:pt>
                <c:pt idx="69">
                  <c:v>-0.15740000000000001</c:v>
                </c:pt>
                <c:pt idx="70">
                  <c:v>-2.5499999999999998E-2</c:v>
                </c:pt>
                <c:pt idx="71">
                  <c:v>-8.8000000000000005E-3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5EF-4F1A-811C-A8B7603080F9}"/>
            </c:ext>
          </c:extLst>
        </c:ser>
        <c:ser>
          <c:idx val="13"/>
          <c:order val="14"/>
          <c:tx>
            <c:v>Coal Retirements</c:v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Historical!$BE$21:$DY$21</c:f>
              <c:numCache>
                <c:formatCode>General</c:formatCode>
                <c:ptCount val="73"/>
                <c:pt idx="52">
                  <c:v>-1.0562</c:v>
                </c:pt>
                <c:pt idx="53">
                  <c:v>-0.87539999999999996</c:v>
                </c:pt>
                <c:pt idx="54">
                  <c:v>-0.56310000000000004</c:v>
                </c:pt>
                <c:pt idx="55">
                  <c:v>-0.27229999999999999</c:v>
                </c:pt>
                <c:pt idx="56">
                  <c:v>-0.75380000000000003</c:v>
                </c:pt>
                <c:pt idx="57">
                  <c:v>-1.2410000000000001</c:v>
                </c:pt>
                <c:pt idx="58">
                  <c:v>-0.7944</c:v>
                </c:pt>
                <c:pt idx="59">
                  <c:v>-0.54810000000000003</c:v>
                </c:pt>
                <c:pt idx="60">
                  <c:v>-1.4844999999999999</c:v>
                </c:pt>
                <c:pt idx="61">
                  <c:v>-2.7387999999999999</c:v>
                </c:pt>
                <c:pt idx="62">
                  <c:v>-10.4315</c:v>
                </c:pt>
                <c:pt idx="63">
                  <c:v>-6.0614999999999997</c:v>
                </c:pt>
                <c:pt idx="64">
                  <c:v>-4.2952000000000004</c:v>
                </c:pt>
                <c:pt idx="65">
                  <c:v>-14.866400000000001</c:v>
                </c:pt>
                <c:pt idx="66">
                  <c:v>-7.9058999999999999</c:v>
                </c:pt>
                <c:pt idx="67">
                  <c:v>-6.3097000000000003</c:v>
                </c:pt>
                <c:pt idx="68">
                  <c:v>-13.3042</c:v>
                </c:pt>
                <c:pt idx="69">
                  <c:v>-12.977600000000001</c:v>
                </c:pt>
                <c:pt idx="70">
                  <c:v>-10.4567</c:v>
                </c:pt>
                <c:pt idx="71">
                  <c:v>-5.5723000000000003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EF-4F1A-811C-A8B7603080F9}"/>
            </c:ext>
          </c:extLst>
        </c:ser>
        <c:ser>
          <c:idx val="14"/>
          <c:order val="15"/>
          <c:tx>
            <c:v>Solar Retirements</c:v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Historical!$BE$22:$DY$22</c:f>
              <c:numCache>
                <c:formatCode>General</c:formatCode>
                <c:ptCount val="73"/>
                <c:pt idx="61">
                  <c:v>-3.5000000000000001E-3</c:v>
                </c:pt>
                <c:pt idx="63">
                  <c:v>-3.0000000000000001E-3</c:v>
                </c:pt>
                <c:pt idx="64">
                  <c:v>-8.3999999999999995E-3</c:v>
                </c:pt>
                <c:pt idx="65">
                  <c:v>-4.4999999999999998E-2</c:v>
                </c:pt>
                <c:pt idx="66">
                  <c:v>-4.1000000000000003E-3</c:v>
                </c:pt>
                <c:pt idx="68">
                  <c:v>-2.3E-3</c:v>
                </c:pt>
                <c:pt idx="69">
                  <c:v>-8.0000000000000002E-3</c:v>
                </c:pt>
                <c:pt idx="71">
                  <c:v>-0.27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5EF-4F1A-811C-A8B7603080F9}"/>
            </c:ext>
          </c:extLst>
        </c:ser>
        <c:ser>
          <c:idx val="15"/>
          <c:order val="16"/>
          <c:tx>
            <c:v>Storage Retirements</c:v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Historical!$BE$23:$DY$23</c:f>
              <c:numCache>
                <c:formatCode>General</c:formatCode>
                <c:ptCount val="73"/>
                <c:pt idx="63">
                  <c:v>-2.4E-2</c:v>
                </c:pt>
                <c:pt idx="65">
                  <c:v>-3.0000000000000001E-3</c:v>
                </c:pt>
                <c:pt idx="66">
                  <c:v>-2E-3</c:v>
                </c:pt>
                <c:pt idx="67">
                  <c:v>-0.02</c:v>
                </c:pt>
                <c:pt idx="68">
                  <c:v>-4.7000000000000002E-3</c:v>
                </c:pt>
                <c:pt idx="69">
                  <c:v>-1.8E-3</c:v>
                </c:pt>
                <c:pt idx="70">
                  <c:v>-5.1999999999999998E-3</c:v>
                </c:pt>
                <c:pt idx="71">
                  <c:v>-1.2E-2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5EF-4F1A-811C-A8B760308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78410808"/>
        <c:axId val="478410480"/>
      </c:barChart>
      <c:catAx>
        <c:axId val="47841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48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47841048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Capacity Changes (GW/yr)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Historical!$A$5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Historical!$BE$5:$DY$5</c:f>
              <c:numCache>
                <c:formatCode>General</c:formatCode>
                <c:ptCount val="73"/>
                <c:pt idx="19">
                  <c:v>1.2441</c:v>
                </c:pt>
                <c:pt idx="20">
                  <c:v>2.0764999999999998</c:v>
                </c:pt>
                <c:pt idx="21">
                  <c:v>2.3418999999999999</c:v>
                </c:pt>
                <c:pt idx="22">
                  <c:v>6.2064000000000004</c:v>
                </c:pt>
                <c:pt idx="23">
                  <c:v>4.1223000000000001</c:v>
                </c:pt>
                <c:pt idx="24">
                  <c:v>9.7805</c:v>
                </c:pt>
                <c:pt idx="25">
                  <c:v>6.5644999999999998</c:v>
                </c:pt>
                <c:pt idx="26">
                  <c:v>3.8359000000000001</c:v>
                </c:pt>
                <c:pt idx="27">
                  <c:v>6.9509999999999996</c:v>
                </c:pt>
                <c:pt idx="28">
                  <c:v>2.1760000000000002</c:v>
                </c:pt>
                <c:pt idx="29">
                  <c:v>0.88300000000000001</c:v>
                </c:pt>
                <c:pt idx="30">
                  <c:v>1.978</c:v>
                </c:pt>
                <c:pt idx="31">
                  <c:v>4.4112999999999998</c:v>
                </c:pt>
                <c:pt idx="32">
                  <c:v>1.1551</c:v>
                </c:pt>
                <c:pt idx="33">
                  <c:v>3.3039999999999998</c:v>
                </c:pt>
                <c:pt idx="34">
                  <c:v>8.0391999999999992</c:v>
                </c:pt>
                <c:pt idx="35">
                  <c:v>8.6157000000000004</c:v>
                </c:pt>
                <c:pt idx="36">
                  <c:v>9.5520999999999994</c:v>
                </c:pt>
                <c:pt idx="37">
                  <c:v>7.8971</c:v>
                </c:pt>
                <c:pt idx="38">
                  <c:v>6.2190000000000003</c:v>
                </c:pt>
                <c:pt idx="39">
                  <c:v>2.472</c:v>
                </c:pt>
                <c:pt idx="40">
                  <c:v>3.6814</c:v>
                </c:pt>
                <c:pt idx="43">
                  <c:v>1.2250000000000001</c:v>
                </c:pt>
                <c:pt idx="46">
                  <c:v>1.179</c:v>
                </c:pt>
                <c:pt idx="66">
                  <c:v>1.1639999999999999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39-4E7D-8EC2-EFE841CE46DC}"/>
            </c:ext>
          </c:extLst>
        </c:ser>
        <c:ser>
          <c:idx val="4"/>
          <c:order val="1"/>
          <c:tx>
            <c:strRef>
              <c:f>Historical!$A$8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Historical!$BE$8:$DY$8</c:f>
              <c:numCache>
                <c:formatCode>General</c:formatCode>
                <c:ptCount val="73"/>
                <c:pt idx="0">
                  <c:v>1.196</c:v>
                </c:pt>
                <c:pt idx="1">
                  <c:v>1.4092</c:v>
                </c:pt>
                <c:pt idx="2">
                  <c:v>1.7083999999999999</c:v>
                </c:pt>
                <c:pt idx="3">
                  <c:v>1.9928999999999999</c:v>
                </c:pt>
                <c:pt idx="4">
                  <c:v>1.3056000000000001</c:v>
                </c:pt>
                <c:pt idx="5">
                  <c:v>1.7546999999999999</c:v>
                </c:pt>
                <c:pt idx="6">
                  <c:v>1.2155</c:v>
                </c:pt>
                <c:pt idx="7">
                  <c:v>1.4959</c:v>
                </c:pt>
                <c:pt idx="8">
                  <c:v>2.8401999999999998</c:v>
                </c:pt>
                <c:pt idx="9">
                  <c:v>1.7801</c:v>
                </c:pt>
                <c:pt idx="10">
                  <c:v>1.6182000000000001</c:v>
                </c:pt>
                <c:pt idx="11">
                  <c:v>3.5609000000000002</c:v>
                </c:pt>
                <c:pt idx="12">
                  <c:v>2.4948999999999999</c:v>
                </c:pt>
                <c:pt idx="13">
                  <c:v>3.4363000000000001</c:v>
                </c:pt>
                <c:pt idx="14">
                  <c:v>2.3353000000000002</c:v>
                </c:pt>
                <c:pt idx="15">
                  <c:v>2.1360999999999999</c:v>
                </c:pt>
                <c:pt idx="16">
                  <c:v>1.5783</c:v>
                </c:pt>
                <c:pt idx="17">
                  <c:v>3.9666000000000001</c:v>
                </c:pt>
                <c:pt idx="18">
                  <c:v>2.8338000000000001</c:v>
                </c:pt>
                <c:pt idx="19">
                  <c:v>2.0036999999999998</c:v>
                </c:pt>
                <c:pt idx="20">
                  <c:v>1.5701000000000001</c:v>
                </c:pt>
                <c:pt idx="21">
                  <c:v>1.4883</c:v>
                </c:pt>
                <c:pt idx="22">
                  <c:v>0.73270000000000002</c:v>
                </c:pt>
                <c:pt idx="23">
                  <c:v>6.2431999999999999</c:v>
                </c:pt>
                <c:pt idx="24">
                  <c:v>1.4705999999999999</c:v>
                </c:pt>
                <c:pt idx="25">
                  <c:v>2.5895999999999999</c:v>
                </c:pt>
                <c:pt idx="26">
                  <c:v>2.024</c:v>
                </c:pt>
                <c:pt idx="27">
                  <c:v>1.3992</c:v>
                </c:pt>
                <c:pt idx="28">
                  <c:v>3.5105</c:v>
                </c:pt>
                <c:pt idx="29">
                  <c:v>3.5261</c:v>
                </c:pt>
                <c:pt idx="30">
                  <c:v>1.6400999999999999</c:v>
                </c:pt>
                <c:pt idx="31">
                  <c:v>0.42009999999999997</c:v>
                </c:pt>
                <c:pt idx="32">
                  <c:v>0.83789999999999998</c:v>
                </c:pt>
                <c:pt idx="33">
                  <c:v>1.0528999999999999</c:v>
                </c:pt>
                <c:pt idx="34">
                  <c:v>2.1554000000000002</c:v>
                </c:pt>
                <c:pt idx="35">
                  <c:v>4.4291</c:v>
                </c:pt>
                <c:pt idx="36">
                  <c:v>0.71970000000000001</c:v>
                </c:pt>
                <c:pt idx="37">
                  <c:v>0.4819</c:v>
                </c:pt>
                <c:pt idx="38">
                  <c:v>0.69269999999999998</c:v>
                </c:pt>
                <c:pt idx="39">
                  <c:v>0.86170000000000002</c:v>
                </c:pt>
                <c:pt idx="40">
                  <c:v>0.53710000000000002</c:v>
                </c:pt>
                <c:pt idx="41">
                  <c:v>1.6083000000000001</c:v>
                </c:pt>
                <c:pt idx="42">
                  <c:v>0.25890000000000002</c:v>
                </c:pt>
                <c:pt idx="43">
                  <c:v>0.22700000000000001</c:v>
                </c:pt>
                <c:pt idx="44">
                  <c:v>0.2697</c:v>
                </c:pt>
                <c:pt idx="45">
                  <c:v>1.1476</c:v>
                </c:pt>
                <c:pt idx="46">
                  <c:v>9.9599999999999994E-2</c:v>
                </c:pt>
                <c:pt idx="47">
                  <c:v>6.1899999999999997E-2</c:v>
                </c:pt>
                <c:pt idx="48">
                  <c:v>2.8999999999999998E-3</c:v>
                </c:pt>
                <c:pt idx="49">
                  <c:v>0.11899999999999999</c:v>
                </c:pt>
                <c:pt idx="50">
                  <c:v>5.9700000000000003E-2</c:v>
                </c:pt>
                <c:pt idx="51">
                  <c:v>0.1076</c:v>
                </c:pt>
                <c:pt idx="52">
                  <c:v>0.35220000000000001</c:v>
                </c:pt>
                <c:pt idx="53">
                  <c:v>0.10489999999999999</c:v>
                </c:pt>
                <c:pt idx="54">
                  <c:v>7.7299999999999994E-2</c:v>
                </c:pt>
                <c:pt idx="55">
                  <c:v>0.06</c:v>
                </c:pt>
                <c:pt idx="56">
                  <c:v>7.2800000000000004E-2</c:v>
                </c:pt>
                <c:pt idx="57">
                  <c:v>6.9400000000000003E-2</c:v>
                </c:pt>
                <c:pt idx="58">
                  <c:v>9.7299999999999998E-2</c:v>
                </c:pt>
                <c:pt idx="59">
                  <c:v>0.2455</c:v>
                </c:pt>
                <c:pt idx="60">
                  <c:v>4.2099999999999999E-2</c:v>
                </c:pt>
                <c:pt idx="61">
                  <c:v>0.15540000000000001</c:v>
                </c:pt>
                <c:pt idx="62">
                  <c:v>0.58089999999999997</c:v>
                </c:pt>
                <c:pt idx="63">
                  <c:v>0.49299999999999999</c:v>
                </c:pt>
                <c:pt idx="64">
                  <c:v>0.19309999999999999</c:v>
                </c:pt>
                <c:pt idx="65">
                  <c:v>0.215</c:v>
                </c:pt>
                <c:pt idx="66">
                  <c:v>0.37930000000000003</c:v>
                </c:pt>
                <c:pt idx="67">
                  <c:v>0.2422</c:v>
                </c:pt>
                <c:pt idx="68">
                  <c:v>0.26050000000000001</c:v>
                </c:pt>
                <c:pt idx="69">
                  <c:v>3.8199999999999998E-2</c:v>
                </c:pt>
                <c:pt idx="70">
                  <c:v>0.2016</c:v>
                </c:pt>
                <c:pt idx="71">
                  <c:v>8.9700000000000002E-2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39-4E7D-8EC2-EFE841CE46DC}"/>
            </c:ext>
          </c:extLst>
        </c:ser>
        <c:ser>
          <c:idx val="2"/>
          <c:order val="2"/>
          <c:tx>
            <c:strRef>
              <c:f>Historical!$A$6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Historical!$BE$6:$DY$6</c:f>
              <c:numCache>
                <c:formatCode>General</c:formatCode>
                <c:ptCount val="73"/>
                <c:pt idx="0">
                  <c:v>0.51880000000000004</c:v>
                </c:pt>
                <c:pt idx="1">
                  <c:v>0.28920000000000001</c:v>
                </c:pt>
                <c:pt idx="2">
                  <c:v>0.30559999999999998</c:v>
                </c:pt>
                <c:pt idx="3">
                  <c:v>0.71419999999999995</c:v>
                </c:pt>
                <c:pt idx="4">
                  <c:v>0.43080000000000002</c:v>
                </c:pt>
                <c:pt idx="5">
                  <c:v>0.754</c:v>
                </c:pt>
                <c:pt idx="6">
                  <c:v>0.22739999999999999</c:v>
                </c:pt>
                <c:pt idx="7">
                  <c:v>1.0707</c:v>
                </c:pt>
                <c:pt idx="8">
                  <c:v>0.63839999999999997</c:v>
                </c:pt>
                <c:pt idx="9">
                  <c:v>0.66549999999999998</c:v>
                </c:pt>
                <c:pt idx="10">
                  <c:v>0.58730000000000004</c:v>
                </c:pt>
                <c:pt idx="11">
                  <c:v>0.6351</c:v>
                </c:pt>
                <c:pt idx="12">
                  <c:v>0.49</c:v>
                </c:pt>
                <c:pt idx="13">
                  <c:v>0.90890000000000004</c:v>
                </c:pt>
                <c:pt idx="14">
                  <c:v>0.67069999999999996</c:v>
                </c:pt>
                <c:pt idx="15">
                  <c:v>1.3660000000000001</c:v>
                </c:pt>
                <c:pt idx="16">
                  <c:v>0.65580000000000005</c:v>
                </c:pt>
                <c:pt idx="17">
                  <c:v>1.2190000000000001</c:v>
                </c:pt>
                <c:pt idx="18">
                  <c:v>2.8687</c:v>
                </c:pt>
                <c:pt idx="19">
                  <c:v>1.7270000000000001</c:v>
                </c:pt>
                <c:pt idx="20">
                  <c:v>1.5805</c:v>
                </c:pt>
                <c:pt idx="21">
                  <c:v>2.2597</c:v>
                </c:pt>
                <c:pt idx="22">
                  <c:v>4.4568000000000003</c:v>
                </c:pt>
                <c:pt idx="23">
                  <c:v>2.3666</c:v>
                </c:pt>
                <c:pt idx="24">
                  <c:v>4.0918000000000001</c:v>
                </c:pt>
                <c:pt idx="25">
                  <c:v>3.1772</c:v>
                </c:pt>
                <c:pt idx="26">
                  <c:v>1.6833</c:v>
                </c:pt>
                <c:pt idx="27">
                  <c:v>1.4382999999999999</c:v>
                </c:pt>
                <c:pt idx="28">
                  <c:v>1.9047000000000001</c:v>
                </c:pt>
                <c:pt idx="29">
                  <c:v>1.2724</c:v>
                </c:pt>
                <c:pt idx="30">
                  <c:v>1.3612</c:v>
                </c:pt>
                <c:pt idx="31">
                  <c:v>1.4517</c:v>
                </c:pt>
                <c:pt idx="32">
                  <c:v>0.64710000000000001</c:v>
                </c:pt>
                <c:pt idx="33">
                  <c:v>0.34389999999999998</c:v>
                </c:pt>
                <c:pt idx="34">
                  <c:v>0.54959999999999998</c:v>
                </c:pt>
                <c:pt idx="35">
                  <c:v>0.73719999999999997</c:v>
                </c:pt>
                <c:pt idx="36">
                  <c:v>0.76180000000000003</c:v>
                </c:pt>
                <c:pt idx="37">
                  <c:v>0.85319999999999996</c:v>
                </c:pt>
                <c:pt idx="38">
                  <c:v>0.82779999999999998</c:v>
                </c:pt>
                <c:pt idx="39">
                  <c:v>1.4954000000000001</c:v>
                </c:pt>
                <c:pt idx="40">
                  <c:v>1.2741</c:v>
                </c:pt>
                <c:pt idx="41">
                  <c:v>1.1979</c:v>
                </c:pt>
                <c:pt idx="42">
                  <c:v>0.65149999999999997</c:v>
                </c:pt>
                <c:pt idx="43">
                  <c:v>0.50570000000000004</c:v>
                </c:pt>
                <c:pt idx="44">
                  <c:v>0.44979999999999998</c:v>
                </c:pt>
                <c:pt idx="45">
                  <c:v>0.36159999999999998</c:v>
                </c:pt>
                <c:pt idx="46">
                  <c:v>0.68200000000000005</c:v>
                </c:pt>
                <c:pt idx="47">
                  <c:v>0.9899</c:v>
                </c:pt>
                <c:pt idx="48">
                  <c:v>0.438</c:v>
                </c:pt>
                <c:pt idx="49">
                  <c:v>0.52829999999999999</c:v>
                </c:pt>
                <c:pt idx="50">
                  <c:v>1.0134000000000001</c:v>
                </c:pt>
                <c:pt idx="51">
                  <c:v>0.84650000000000003</c:v>
                </c:pt>
                <c:pt idx="52">
                  <c:v>0.50180000000000002</c:v>
                </c:pt>
                <c:pt idx="53">
                  <c:v>0.56830000000000003</c:v>
                </c:pt>
                <c:pt idx="54">
                  <c:v>0.43830000000000002</c:v>
                </c:pt>
                <c:pt idx="55">
                  <c:v>0.20699999999999999</c:v>
                </c:pt>
                <c:pt idx="56">
                  <c:v>0.50209999999999999</c:v>
                </c:pt>
                <c:pt idx="57">
                  <c:v>0.59699999999999998</c:v>
                </c:pt>
                <c:pt idx="58">
                  <c:v>0.39639999999999997</c:v>
                </c:pt>
                <c:pt idx="59">
                  <c:v>0.55330000000000001</c:v>
                </c:pt>
                <c:pt idx="60">
                  <c:v>1.3587</c:v>
                </c:pt>
                <c:pt idx="61">
                  <c:v>0.70760000000000001</c:v>
                </c:pt>
                <c:pt idx="62">
                  <c:v>0.62729999999999997</c:v>
                </c:pt>
                <c:pt idx="63">
                  <c:v>1.0206</c:v>
                </c:pt>
                <c:pt idx="64">
                  <c:v>0.32229999999999998</c:v>
                </c:pt>
                <c:pt idx="65">
                  <c:v>0.32779999999999998</c:v>
                </c:pt>
                <c:pt idx="66">
                  <c:v>0.20100000000000001</c:v>
                </c:pt>
                <c:pt idx="67">
                  <c:v>0.24329999999999999</c:v>
                </c:pt>
                <c:pt idx="68">
                  <c:v>0.1658</c:v>
                </c:pt>
                <c:pt idx="69">
                  <c:v>0.27660000000000001</c:v>
                </c:pt>
                <c:pt idx="70">
                  <c:v>0.1109</c:v>
                </c:pt>
                <c:pt idx="71">
                  <c:v>4.7699999999999999E-2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39-4E7D-8EC2-EFE841CE46DC}"/>
            </c:ext>
          </c:extLst>
        </c:ser>
        <c:ser>
          <c:idx val="5"/>
          <c:order val="3"/>
          <c:tx>
            <c:strRef>
              <c:f>Historical!$A$9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Historical!$BE$9:$DY$9</c:f>
              <c:numCache>
                <c:formatCode>General</c:formatCode>
                <c:ptCount val="73"/>
                <c:pt idx="0">
                  <c:v>1.5490999999999999</c:v>
                </c:pt>
                <c:pt idx="1">
                  <c:v>1.7801</c:v>
                </c:pt>
                <c:pt idx="2">
                  <c:v>2.7279</c:v>
                </c:pt>
                <c:pt idx="3">
                  <c:v>4.0391000000000004</c:v>
                </c:pt>
                <c:pt idx="4">
                  <c:v>5.1913999999999998</c:v>
                </c:pt>
                <c:pt idx="5">
                  <c:v>6.6502999999999997</c:v>
                </c:pt>
                <c:pt idx="6">
                  <c:v>2.2395</c:v>
                </c:pt>
                <c:pt idx="7">
                  <c:v>3.7618</c:v>
                </c:pt>
                <c:pt idx="8">
                  <c:v>4.9386999999999999</c:v>
                </c:pt>
                <c:pt idx="9">
                  <c:v>6.0754000000000001</c:v>
                </c:pt>
                <c:pt idx="10">
                  <c:v>4.8973000000000004</c:v>
                </c:pt>
                <c:pt idx="11">
                  <c:v>3.5830000000000002</c:v>
                </c:pt>
                <c:pt idx="12">
                  <c:v>3.7951999999999999</c:v>
                </c:pt>
                <c:pt idx="13">
                  <c:v>4.0012999999999996</c:v>
                </c:pt>
                <c:pt idx="14">
                  <c:v>4.4684999999999997</c:v>
                </c:pt>
                <c:pt idx="15">
                  <c:v>4.1660000000000004</c:v>
                </c:pt>
                <c:pt idx="16">
                  <c:v>3.3780000000000001</c:v>
                </c:pt>
                <c:pt idx="17">
                  <c:v>6.7427999999999999</c:v>
                </c:pt>
                <c:pt idx="18">
                  <c:v>7.9188999999999998</c:v>
                </c:pt>
                <c:pt idx="19">
                  <c:v>11.2744</c:v>
                </c:pt>
                <c:pt idx="20">
                  <c:v>10.460900000000001</c:v>
                </c:pt>
                <c:pt idx="21">
                  <c:v>12.134399999999999</c:v>
                </c:pt>
                <c:pt idx="22">
                  <c:v>11.8485</c:v>
                </c:pt>
                <c:pt idx="23">
                  <c:v>14.161899999999999</c:v>
                </c:pt>
                <c:pt idx="24">
                  <c:v>10.2028</c:v>
                </c:pt>
                <c:pt idx="25">
                  <c:v>10.760999999999999</c:v>
                </c:pt>
                <c:pt idx="26">
                  <c:v>7.7685000000000004</c:v>
                </c:pt>
                <c:pt idx="27">
                  <c:v>11.0253</c:v>
                </c:pt>
                <c:pt idx="28">
                  <c:v>10.766400000000001</c:v>
                </c:pt>
                <c:pt idx="29">
                  <c:v>9.7911000000000001</c:v>
                </c:pt>
                <c:pt idx="30">
                  <c:v>15.2193</c:v>
                </c:pt>
                <c:pt idx="31">
                  <c:v>8.9076000000000004</c:v>
                </c:pt>
                <c:pt idx="32">
                  <c:v>10.895899999999999</c:v>
                </c:pt>
                <c:pt idx="33">
                  <c:v>6.2011000000000003</c:v>
                </c:pt>
                <c:pt idx="34">
                  <c:v>11.124499999999999</c:v>
                </c:pt>
                <c:pt idx="35">
                  <c:v>6.1120999999999999</c:v>
                </c:pt>
                <c:pt idx="36">
                  <c:v>5.8639000000000001</c:v>
                </c:pt>
                <c:pt idx="37">
                  <c:v>4.0862999999999996</c:v>
                </c:pt>
                <c:pt idx="38">
                  <c:v>1.7961</c:v>
                </c:pt>
                <c:pt idx="39">
                  <c:v>3.2656999999999998</c:v>
                </c:pt>
                <c:pt idx="40">
                  <c:v>1.9239999999999999</c:v>
                </c:pt>
                <c:pt idx="41">
                  <c:v>3.1438999999999999</c:v>
                </c:pt>
                <c:pt idx="42">
                  <c:v>1.2645</c:v>
                </c:pt>
                <c:pt idx="43">
                  <c:v>0.13689999999999999</c:v>
                </c:pt>
                <c:pt idx="44">
                  <c:v>0.94750000000000001</c:v>
                </c:pt>
                <c:pt idx="45">
                  <c:v>2.5299999999999998</c:v>
                </c:pt>
                <c:pt idx="46">
                  <c:v>1.3130999999999999</c:v>
                </c:pt>
                <c:pt idx="47">
                  <c:v>7.8200000000000006E-2</c:v>
                </c:pt>
                <c:pt idx="48">
                  <c:v>5.28E-2</c:v>
                </c:pt>
                <c:pt idx="49">
                  <c:v>0.22</c:v>
                </c:pt>
                <c:pt idx="50">
                  <c:v>0.1215</c:v>
                </c:pt>
                <c:pt idx="51">
                  <c:v>0.44</c:v>
                </c:pt>
                <c:pt idx="52">
                  <c:v>1.0999999999999999E-2</c:v>
                </c:pt>
                <c:pt idx="53">
                  <c:v>8.6800000000000002E-2</c:v>
                </c:pt>
                <c:pt idx="54">
                  <c:v>0.52100000000000002</c:v>
                </c:pt>
                <c:pt idx="55">
                  <c:v>0.39939999999999998</c:v>
                </c:pt>
                <c:pt idx="56">
                  <c:v>0.53090000000000004</c:v>
                </c:pt>
                <c:pt idx="57">
                  <c:v>1.4212</c:v>
                </c:pt>
                <c:pt idx="58">
                  <c:v>1.4837</c:v>
                </c:pt>
                <c:pt idx="59">
                  <c:v>1.7863</c:v>
                </c:pt>
                <c:pt idx="60">
                  <c:v>5.3647999999999998</c:v>
                </c:pt>
                <c:pt idx="61">
                  <c:v>3.8765000000000001</c:v>
                </c:pt>
                <c:pt idx="62">
                  <c:v>3.7530000000000001</c:v>
                </c:pt>
                <c:pt idx="63">
                  <c:v>1.5506</c:v>
                </c:pt>
                <c:pt idx="64">
                  <c:v>7.0900000000000005E-2</c:v>
                </c:pt>
                <c:pt idx="70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39-4E7D-8EC2-EFE841CE46DC}"/>
            </c:ext>
          </c:extLst>
        </c:ser>
        <c:ser>
          <c:idx val="0"/>
          <c:order val="4"/>
          <c:tx>
            <c:strRef>
              <c:f>Historical!$A$4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Historical!$BE$4:$DY$4</c:f>
              <c:numCache>
                <c:formatCode>General</c:formatCode>
                <c:ptCount val="73"/>
                <c:pt idx="0">
                  <c:v>0.95689999999999997</c:v>
                </c:pt>
                <c:pt idx="1">
                  <c:v>1.4412</c:v>
                </c:pt>
                <c:pt idx="2">
                  <c:v>1.0855999999999999</c:v>
                </c:pt>
                <c:pt idx="3">
                  <c:v>2.0291000000000001</c:v>
                </c:pt>
                <c:pt idx="4">
                  <c:v>4.0496999999999996</c:v>
                </c:pt>
                <c:pt idx="5">
                  <c:v>2.4426999999999999</c:v>
                </c:pt>
                <c:pt idx="6">
                  <c:v>2.7292000000000001</c:v>
                </c:pt>
                <c:pt idx="7">
                  <c:v>2.1636000000000002</c:v>
                </c:pt>
                <c:pt idx="8">
                  <c:v>6.1037999999999997</c:v>
                </c:pt>
                <c:pt idx="9">
                  <c:v>3.9241999999999999</c:v>
                </c:pt>
                <c:pt idx="10">
                  <c:v>3.6034999999999999</c:v>
                </c:pt>
                <c:pt idx="11">
                  <c:v>4.4912999999999998</c:v>
                </c:pt>
                <c:pt idx="12">
                  <c:v>3.4304000000000001</c:v>
                </c:pt>
                <c:pt idx="13">
                  <c:v>4.2054999999999998</c:v>
                </c:pt>
                <c:pt idx="14">
                  <c:v>4.3826999999999998</c:v>
                </c:pt>
                <c:pt idx="15">
                  <c:v>6.1973000000000003</c:v>
                </c:pt>
                <c:pt idx="16">
                  <c:v>4.9966999999999997</c:v>
                </c:pt>
                <c:pt idx="17">
                  <c:v>8.4392999999999994</c:v>
                </c:pt>
                <c:pt idx="18">
                  <c:v>7.0057</c:v>
                </c:pt>
                <c:pt idx="19">
                  <c:v>6.8072999999999997</c:v>
                </c:pt>
                <c:pt idx="20">
                  <c:v>7.8491</c:v>
                </c:pt>
                <c:pt idx="21">
                  <c:v>9.7837999999999994</c:v>
                </c:pt>
                <c:pt idx="22">
                  <c:v>8.4338999999999995</c:v>
                </c:pt>
                <c:pt idx="23">
                  <c:v>8.9100999999999999</c:v>
                </c:pt>
                <c:pt idx="24">
                  <c:v>12.615600000000001</c:v>
                </c:pt>
                <c:pt idx="25">
                  <c:v>9.3666</c:v>
                </c:pt>
                <c:pt idx="26">
                  <c:v>5.3940999999999999</c:v>
                </c:pt>
                <c:pt idx="27">
                  <c:v>7.3192000000000004</c:v>
                </c:pt>
                <c:pt idx="28">
                  <c:v>4.8442999999999996</c:v>
                </c:pt>
                <c:pt idx="29">
                  <c:v>2.8166000000000002</c:v>
                </c:pt>
                <c:pt idx="30">
                  <c:v>0.45650000000000002</c:v>
                </c:pt>
                <c:pt idx="31">
                  <c:v>1.8846000000000001</c:v>
                </c:pt>
                <c:pt idx="32">
                  <c:v>1.7164999999999999</c:v>
                </c:pt>
                <c:pt idx="33">
                  <c:v>0.83069999999999999</c:v>
                </c:pt>
                <c:pt idx="34">
                  <c:v>0.97150000000000003</c:v>
                </c:pt>
                <c:pt idx="35">
                  <c:v>1.7472000000000001</c:v>
                </c:pt>
                <c:pt idx="36">
                  <c:v>1.5387</c:v>
                </c:pt>
                <c:pt idx="37">
                  <c:v>2.6454</c:v>
                </c:pt>
                <c:pt idx="38">
                  <c:v>2.6652</c:v>
                </c:pt>
                <c:pt idx="39">
                  <c:v>4.0810000000000004</c:v>
                </c:pt>
                <c:pt idx="40">
                  <c:v>5.2797999999999998</c:v>
                </c:pt>
                <c:pt idx="41">
                  <c:v>3.7128000000000001</c:v>
                </c:pt>
                <c:pt idx="42">
                  <c:v>5.4396000000000004</c:v>
                </c:pt>
                <c:pt idx="43">
                  <c:v>4.7332999999999998</c:v>
                </c:pt>
                <c:pt idx="44">
                  <c:v>8.7898999999999994</c:v>
                </c:pt>
                <c:pt idx="45">
                  <c:v>6.9090999999999996</c:v>
                </c:pt>
                <c:pt idx="46">
                  <c:v>4.4073000000000002</c:v>
                </c:pt>
                <c:pt idx="47">
                  <c:v>3.5495000000000001</c:v>
                </c:pt>
                <c:pt idx="48">
                  <c:v>2.1288999999999998</c:v>
                </c:pt>
                <c:pt idx="49">
                  <c:v>9.1160999999999994</c:v>
                </c:pt>
                <c:pt idx="50">
                  <c:v>28.191600000000001</c:v>
                </c:pt>
                <c:pt idx="51">
                  <c:v>41.521999999999998</c:v>
                </c:pt>
                <c:pt idx="52">
                  <c:v>63.757399999999997</c:v>
                </c:pt>
                <c:pt idx="53">
                  <c:v>50.9467</c:v>
                </c:pt>
                <c:pt idx="54">
                  <c:v>23.695599999999999</c:v>
                </c:pt>
                <c:pt idx="55">
                  <c:v>16.416899999999998</c:v>
                </c:pt>
                <c:pt idx="56">
                  <c:v>9.7766000000000002</c:v>
                </c:pt>
                <c:pt idx="57">
                  <c:v>7.4356</c:v>
                </c:pt>
                <c:pt idx="58">
                  <c:v>8.2970000000000006</c:v>
                </c:pt>
                <c:pt idx="59">
                  <c:v>9.7988</c:v>
                </c:pt>
                <c:pt idx="60">
                  <c:v>7.0861000000000001</c:v>
                </c:pt>
                <c:pt idx="61">
                  <c:v>10.652100000000001</c:v>
                </c:pt>
                <c:pt idx="62">
                  <c:v>10.2471</c:v>
                </c:pt>
                <c:pt idx="63">
                  <c:v>7.4863999999999997</c:v>
                </c:pt>
                <c:pt idx="64">
                  <c:v>9.4210999999999991</c:v>
                </c:pt>
                <c:pt idx="65">
                  <c:v>6.7361000000000004</c:v>
                </c:pt>
                <c:pt idx="66">
                  <c:v>9.1094000000000008</c:v>
                </c:pt>
                <c:pt idx="67">
                  <c:v>10.160500000000001</c:v>
                </c:pt>
                <c:pt idx="68">
                  <c:v>20.549600000000002</c:v>
                </c:pt>
                <c:pt idx="69">
                  <c:v>8.2216000000000005</c:v>
                </c:pt>
                <c:pt idx="70">
                  <c:v>6.9028999999999998</c:v>
                </c:pt>
                <c:pt idx="71">
                  <c:v>6.8704000000000001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39-4E7D-8EC2-EFE841CE46DC}"/>
            </c:ext>
          </c:extLst>
        </c:ser>
        <c:ser>
          <c:idx val="16"/>
          <c:order val="5"/>
          <c:tx>
            <c:v>Gas CCS</c:v>
          </c:tx>
          <c:spPr>
            <a:solidFill>
              <a:srgbClr val="FCD5B5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Historical!$BE$12:$DY$12</c:f>
              <c:numCache>
                <c:formatCode>General</c:formatCode>
                <c:ptCount val="73"/>
              </c:numCache>
            </c:numRef>
          </c:val>
          <c:extLst>
            <c:ext xmlns:c16="http://schemas.microsoft.com/office/drawing/2014/chart" uri="{C3380CC4-5D6E-409C-BE32-E72D297353CC}">
              <c16:uniqueId val="{00000005-CC39-4E7D-8EC2-EFE841CE46DC}"/>
            </c:ext>
          </c:extLst>
        </c:ser>
        <c:ser>
          <c:idx val="3"/>
          <c:order val="6"/>
          <c:tx>
            <c:strRef>
              <c:f>Historical!$A$7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Historical!$BE$7:$DY$7</c:f>
              <c:numCache>
                <c:formatCode>General</c:formatCode>
                <c:ptCount val="73"/>
                <c:pt idx="25">
                  <c:v>1.6500000000000001E-2</c:v>
                </c:pt>
                <c:pt idx="31">
                  <c:v>1.8499999999999999E-2</c:v>
                </c:pt>
                <c:pt idx="32">
                  <c:v>1.8800000000000001E-2</c:v>
                </c:pt>
                <c:pt idx="33">
                  <c:v>0.374</c:v>
                </c:pt>
                <c:pt idx="34">
                  <c:v>0.1502</c:v>
                </c:pt>
                <c:pt idx="35">
                  <c:v>0.1681</c:v>
                </c:pt>
                <c:pt idx="36">
                  <c:v>9.7600000000000006E-2</c:v>
                </c:pt>
                <c:pt idx="37">
                  <c:v>0.1143</c:v>
                </c:pt>
                <c:pt idx="38">
                  <c:v>2.5600000000000001E-2</c:v>
                </c:pt>
                <c:pt idx="39">
                  <c:v>9.7600000000000006E-2</c:v>
                </c:pt>
                <c:pt idx="40">
                  <c:v>0.1045</c:v>
                </c:pt>
                <c:pt idx="41">
                  <c:v>7.6899999999999996E-2</c:v>
                </c:pt>
                <c:pt idx="42">
                  <c:v>6.4999999999999997E-3</c:v>
                </c:pt>
                <c:pt idx="43">
                  <c:v>1.0800000000000001E-2</c:v>
                </c:pt>
                <c:pt idx="44">
                  <c:v>0.1245</c:v>
                </c:pt>
                <c:pt idx="45">
                  <c:v>0.03</c:v>
                </c:pt>
                <c:pt idx="47">
                  <c:v>1.8800000000000001E-2</c:v>
                </c:pt>
                <c:pt idx="48">
                  <c:v>0.1721</c:v>
                </c:pt>
                <c:pt idx="49">
                  <c:v>0.66790000000000005</c:v>
                </c:pt>
                <c:pt idx="50">
                  <c:v>6.1199999999999997E-2</c:v>
                </c:pt>
                <c:pt idx="51">
                  <c:v>1.5166999999999999</c:v>
                </c:pt>
                <c:pt idx="52">
                  <c:v>0.66679999999999995</c:v>
                </c:pt>
                <c:pt idx="53">
                  <c:v>1.6358999999999999</c:v>
                </c:pt>
                <c:pt idx="54">
                  <c:v>0.37730000000000002</c:v>
                </c:pt>
                <c:pt idx="55">
                  <c:v>2.1625000000000001</c:v>
                </c:pt>
                <c:pt idx="56">
                  <c:v>2.6558999999999999</c:v>
                </c:pt>
                <c:pt idx="57">
                  <c:v>5.3342999999999998</c:v>
                </c:pt>
                <c:pt idx="58">
                  <c:v>8.4834999999999994</c:v>
                </c:pt>
                <c:pt idx="59">
                  <c:v>9.9458000000000002</c:v>
                </c:pt>
                <c:pt idx="60">
                  <c:v>4.6741999999999999</c:v>
                </c:pt>
                <c:pt idx="61">
                  <c:v>6.8426999999999998</c:v>
                </c:pt>
                <c:pt idx="62">
                  <c:v>13.250400000000001</c:v>
                </c:pt>
                <c:pt idx="63">
                  <c:v>0.86439999999999995</c:v>
                </c:pt>
                <c:pt idx="64">
                  <c:v>4.9493</c:v>
                </c:pt>
                <c:pt idx="65">
                  <c:v>8.2391000000000005</c:v>
                </c:pt>
                <c:pt idx="66">
                  <c:v>8.7498000000000005</c:v>
                </c:pt>
                <c:pt idx="67">
                  <c:v>6.0681000000000003</c:v>
                </c:pt>
                <c:pt idx="68">
                  <c:v>6.8747999999999996</c:v>
                </c:pt>
                <c:pt idx="69">
                  <c:v>9.2669999999999995</c:v>
                </c:pt>
                <c:pt idx="70">
                  <c:v>14.653</c:v>
                </c:pt>
                <c:pt idx="71">
                  <c:v>14.2818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C39-4E7D-8EC2-EFE841CE46DC}"/>
            </c:ext>
          </c:extLst>
        </c:ser>
        <c:ser>
          <c:idx val="6"/>
          <c:order val="7"/>
          <c:tx>
            <c:strRef>
              <c:f>Historical!$A$10</c:f>
              <c:strCache>
                <c:ptCount val="1"/>
                <c:pt idx="0">
                  <c:v>Solar (Utility+BTM) in GW_AC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Historical!$BE$10:$DY$10</c:f>
              <c:numCache>
                <c:formatCode>General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1.4800000000000001E-2</c:v>
                </c:pt>
                <c:pt idx="35">
                  <c:v>0.03</c:v>
                </c:pt>
                <c:pt idx="36">
                  <c:v>7.2999999999999995E-2</c:v>
                </c:pt>
                <c:pt idx="37">
                  <c:v>3.5999999999999997E-2</c:v>
                </c:pt>
                <c:pt idx="38">
                  <c:v>7.2400000000000006E-2</c:v>
                </c:pt>
                <c:pt idx="39">
                  <c:v>0.08</c:v>
                </c:pt>
                <c:pt idx="40">
                  <c:v>6.4000000000000001E-2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1E-4</c:v>
                </c:pt>
                <c:pt idx="49">
                  <c:v>1E-4</c:v>
                </c:pt>
                <c:pt idx="50">
                  <c:v>0</c:v>
                </c:pt>
                <c:pt idx="51">
                  <c:v>4.5999999999999999E-3</c:v>
                </c:pt>
                <c:pt idx="52">
                  <c:v>3.0000000000000001E-3</c:v>
                </c:pt>
                <c:pt idx="53">
                  <c:v>2.0000000000000001E-4</c:v>
                </c:pt>
                <c:pt idx="54">
                  <c:v>0</c:v>
                </c:pt>
                <c:pt idx="55">
                  <c:v>2.8E-3</c:v>
                </c:pt>
                <c:pt idx="56">
                  <c:v>1.8E-3</c:v>
                </c:pt>
                <c:pt idx="57">
                  <c:v>7.0699999999999999E-2</c:v>
                </c:pt>
                <c:pt idx="58">
                  <c:v>3.2899999999999999E-2</c:v>
                </c:pt>
                <c:pt idx="59">
                  <c:v>0.1069</c:v>
                </c:pt>
                <c:pt idx="60">
                  <c:v>0.23130000000000001</c:v>
                </c:pt>
                <c:pt idx="61">
                  <c:v>0.77800000000000002</c:v>
                </c:pt>
                <c:pt idx="62">
                  <c:v>1.6085</c:v>
                </c:pt>
                <c:pt idx="63">
                  <c:v>3.5373999999999999</c:v>
                </c:pt>
                <c:pt idx="64">
                  <c:v>3.6644999999999999</c:v>
                </c:pt>
                <c:pt idx="65">
                  <c:v>5.9209999999999994</c:v>
                </c:pt>
                <c:pt idx="66">
                  <c:v>10.8818</c:v>
                </c:pt>
                <c:pt idx="67">
                  <c:v>8.4903999999999993</c:v>
                </c:pt>
                <c:pt idx="68">
                  <c:v>8.2860000000000014</c:v>
                </c:pt>
                <c:pt idx="69">
                  <c:v>9.2073</c:v>
                </c:pt>
                <c:pt idx="70">
                  <c:v>14.939699999999997</c:v>
                </c:pt>
                <c:pt idx="71">
                  <c:v>18.6065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C39-4E7D-8EC2-EFE841CE46DC}"/>
            </c:ext>
          </c:extLst>
        </c:ser>
        <c:ser>
          <c:idx val="7"/>
          <c:order val="8"/>
          <c:tx>
            <c:strRef>
              <c:f>Historical!$A$11</c:f>
              <c:strCache>
                <c:ptCount val="1"/>
                <c:pt idx="0">
                  <c:v>Storage</c:v>
                </c:pt>
              </c:strCache>
            </c:strRef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Historical!$BE$11:$DY$11</c:f>
              <c:numCache>
                <c:formatCode>General</c:formatCode>
                <c:ptCount val="73"/>
                <c:pt idx="20">
                  <c:v>2E-3</c:v>
                </c:pt>
                <c:pt idx="48">
                  <c:v>1E-3</c:v>
                </c:pt>
                <c:pt idx="53">
                  <c:v>0.04</c:v>
                </c:pt>
                <c:pt idx="58">
                  <c:v>3.0000000000000001E-3</c:v>
                </c:pt>
                <c:pt idx="59">
                  <c:v>6.0000000000000001E-3</c:v>
                </c:pt>
                <c:pt idx="60">
                  <c:v>1.2999999999999999E-2</c:v>
                </c:pt>
                <c:pt idx="61">
                  <c:v>5.1799999999999999E-2</c:v>
                </c:pt>
                <c:pt idx="62">
                  <c:v>7.1800000000000003E-2</c:v>
                </c:pt>
                <c:pt idx="63">
                  <c:v>5.5500000000000001E-2</c:v>
                </c:pt>
                <c:pt idx="64">
                  <c:v>3.0700000000000002E-2</c:v>
                </c:pt>
                <c:pt idx="65">
                  <c:v>0.14929999999999999</c:v>
                </c:pt>
                <c:pt idx="66">
                  <c:v>0.19220000000000001</c:v>
                </c:pt>
                <c:pt idx="67">
                  <c:v>0.124</c:v>
                </c:pt>
                <c:pt idx="68">
                  <c:v>0.2223</c:v>
                </c:pt>
                <c:pt idx="69">
                  <c:v>0.16950000000000001</c:v>
                </c:pt>
                <c:pt idx="70">
                  <c:v>0.49059999999999998</c:v>
                </c:pt>
                <c:pt idx="71">
                  <c:v>3.2244999999999999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C39-4E7D-8EC2-EFE841CE46DC}"/>
            </c:ext>
          </c:extLst>
        </c:ser>
        <c:ser>
          <c:idx val="8"/>
          <c:order val="9"/>
          <c:tx>
            <c:v>Gas Retirements</c:v>
          </c:tx>
          <c:spPr>
            <a:solidFill>
              <a:srgbClr val="F7964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Historical!$BE$16:$DY$16</c:f>
              <c:numCache>
                <c:formatCode>General</c:formatCode>
                <c:ptCount val="73"/>
                <c:pt idx="52">
                  <c:v>-2.9714999999999998</c:v>
                </c:pt>
                <c:pt idx="53">
                  <c:v>-2.5295000000000001</c:v>
                </c:pt>
                <c:pt idx="54">
                  <c:v>-5.6025999999999998</c:v>
                </c:pt>
                <c:pt idx="55">
                  <c:v>-2.9752000000000001</c:v>
                </c:pt>
                <c:pt idx="56">
                  <c:v>-2.1593</c:v>
                </c:pt>
                <c:pt idx="57">
                  <c:v>-3.0771999999999999</c:v>
                </c:pt>
                <c:pt idx="58">
                  <c:v>-1.4615</c:v>
                </c:pt>
                <c:pt idx="59">
                  <c:v>-4.5609000000000002</c:v>
                </c:pt>
                <c:pt idx="60">
                  <c:v>-1.8066</c:v>
                </c:pt>
                <c:pt idx="61">
                  <c:v>-2.1612</c:v>
                </c:pt>
                <c:pt idx="62">
                  <c:v>-3.7999000000000001</c:v>
                </c:pt>
                <c:pt idx="63">
                  <c:v>-5.8937999999999997</c:v>
                </c:pt>
                <c:pt idx="64">
                  <c:v>-3.9661</c:v>
                </c:pt>
                <c:pt idx="65">
                  <c:v>-5.8906999999999998</c:v>
                </c:pt>
                <c:pt idx="66">
                  <c:v>-8.0170999999999992</c:v>
                </c:pt>
                <c:pt idx="67">
                  <c:v>-4.6661000000000001</c:v>
                </c:pt>
                <c:pt idx="68">
                  <c:v>-6.8924000000000003</c:v>
                </c:pt>
                <c:pt idx="69">
                  <c:v>-4.2305000000000001</c:v>
                </c:pt>
                <c:pt idx="70">
                  <c:v>-2.7492999999999999</c:v>
                </c:pt>
                <c:pt idx="71">
                  <c:v>-0.95379999999999998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C39-4E7D-8EC2-EFE841CE46DC}"/>
            </c:ext>
          </c:extLst>
        </c:ser>
        <c:ser>
          <c:idx val="9"/>
          <c:order val="10"/>
          <c:tx>
            <c:v>Nuclear Retirements</c:v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Historical!$BE$17:$DY$17</c:f>
              <c:numCache>
                <c:formatCode>General</c:formatCode>
                <c:ptCount val="73"/>
                <c:pt idx="63">
                  <c:v>-3.5760000000000001</c:v>
                </c:pt>
                <c:pt idx="64">
                  <c:v>-0.61240000000000006</c:v>
                </c:pt>
                <c:pt idx="66">
                  <c:v>-0.48280000000000001</c:v>
                </c:pt>
                <c:pt idx="68">
                  <c:v>-0.60770000000000002</c:v>
                </c:pt>
                <c:pt idx="69">
                  <c:v>-1.4763999999999999</c:v>
                </c:pt>
                <c:pt idx="70">
                  <c:v>-1.6129</c:v>
                </c:pt>
                <c:pt idx="71">
                  <c:v>-1.0394000000000001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C39-4E7D-8EC2-EFE841CE46DC}"/>
            </c:ext>
          </c:extLst>
        </c:ser>
        <c:ser>
          <c:idx val="10"/>
          <c:order val="11"/>
          <c:tx>
            <c:v>Other Retirements</c:v>
          </c:tx>
          <c:spPr>
            <a:solidFill>
              <a:srgbClr val="77933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Historical!$BE$18:$DY$18</c:f>
              <c:numCache>
                <c:formatCode>General</c:formatCode>
                <c:ptCount val="73"/>
                <c:pt idx="52">
                  <c:v>-0.82869999999999999</c:v>
                </c:pt>
                <c:pt idx="53">
                  <c:v>-0.90739999999999998</c:v>
                </c:pt>
                <c:pt idx="54">
                  <c:v>-1.0649999999999999</c:v>
                </c:pt>
                <c:pt idx="55">
                  <c:v>-0.85680000000000001</c:v>
                </c:pt>
                <c:pt idx="56">
                  <c:v>-0.8145</c:v>
                </c:pt>
                <c:pt idx="57">
                  <c:v>-0.50190000000000001</c:v>
                </c:pt>
                <c:pt idx="58">
                  <c:v>-0.36649999999999999</c:v>
                </c:pt>
                <c:pt idx="59">
                  <c:v>-0.6603</c:v>
                </c:pt>
                <c:pt idx="60">
                  <c:v>-2.0952999999999999</c:v>
                </c:pt>
                <c:pt idx="61">
                  <c:v>-1.6203000000000001</c:v>
                </c:pt>
                <c:pt idx="62">
                  <c:v>-2.2646999999999999</c:v>
                </c:pt>
                <c:pt idx="63">
                  <c:v>-2.3963000000000001</c:v>
                </c:pt>
                <c:pt idx="64">
                  <c:v>-1.5011000000000001</c:v>
                </c:pt>
                <c:pt idx="65">
                  <c:v>-1.6194</c:v>
                </c:pt>
                <c:pt idx="66">
                  <c:v>-1.2551000000000001</c:v>
                </c:pt>
                <c:pt idx="67">
                  <c:v>-0.85540000000000005</c:v>
                </c:pt>
                <c:pt idx="68">
                  <c:v>-2.3645999999999998</c:v>
                </c:pt>
                <c:pt idx="69">
                  <c:v>-1.1569</c:v>
                </c:pt>
                <c:pt idx="70">
                  <c:v>-1.3420000000000001</c:v>
                </c:pt>
                <c:pt idx="71">
                  <c:v>-0.93140000000000001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C39-4E7D-8EC2-EFE841CE46DC}"/>
            </c:ext>
          </c:extLst>
        </c:ser>
        <c:ser>
          <c:idx val="11"/>
          <c:order val="12"/>
          <c:tx>
            <c:v>Wind Retirements</c:v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Historical!$BE$19:$DY$19</c:f>
              <c:numCache>
                <c:formatCode>General</c:formatCode>
                <c:ptCount val="73"/>
                <c:pt idx="53">
                  <c:v>-6.8999999999999999E-3</c:v>
                </c:pt>
                <c:pt idx="54">
                  <c:v>-2.9700000000000001E-2</c:v>
                </c:pt>
                <c:pt idx="55">
                  <c:v>-4.7999999999999996E-3</c:v>
                </c:pt>
                <c:pt idx="56">
                  <c:v>-9.1999999999999998E-3</c:v>
                </c:pt>
                <c:pt idx="57">
                  <c:v>-7.9000000000000008E-3</c:v>
                </c:pt>
                <c:pt idx="58">
                  <c:v>-1.6000000000000001E-3</c:v>
                </c:pt>
                <c:pt idx="59">
                  <c:v>-1.5E-3</c:v>
                </c:pt>
                <c:pt idx="60">
                  <c:v>-2.2000000000000001E-3</c:v>
                </c:pt>
                <c:pt idx="61">
                  <c:v>-3.6999999999999998E-2</c:v>
                </c:pt>
                <c:pt idx="62">
                  <c:v>-1.2200000000000001E-2</c:v>
                </c:pt>
                <c:pt idx="63">
                  <c:v>-1.54E-2</c:v>
                </c:pt>
                <c:pt idx="64">
                  <c:v>-9.6199999999999994E-2</c:v>
                </c:pt>
                <c:pt idx="65">
                  <c:v>-0.41189999999999999</c:v>
                </c:pt>
                <c:pt idx="66">
                  <c:v>-4.2700000000000002E-2</c:v>
                </c:pt>
                <c:pt idx="67">
                  <c:v>-5.8099999999999999E-2</c:v>
                </c:pt>
                <c:pt idx="68">
                  <c:v>-6.9999999999999999E-4</c:v>
                </c:pt>
                <c:pt idx="69">
                  <c:v>-0.1663</c:v>
                </c:pt>
                <c:pt idx="70">
                  <c:v>-0.25590000000000002</c:v>
                </c:pt>
                <c:pt idx="71">
                  <c:v>-0.23430000000000001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C39-4E7D-8EC2-EFE841CE46DC}"/>
            </c:ext>
          </c:extLst>
        </c:ser>
        <c:ser>
          <c:idx val="12"/>
          <c:order val="13"/>
          <c:tx>
            <c:v>Hydro Retirements</c:v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Historical!$BE$20:$DY$20</c:f>
              <c:numCache>
                <c:formatCode>General</c:formatCode>
                <c:ptCount val="73"/>
                <c:pt idx="52">
                  <c:v>-1.4800000000000001E-2</c:v>
                </c:pt>
                <c:pt idx="53">
                  <c:v>-9.5100000000000004E-2</c:v>
                </c:pt>
                <c:pt idx="54">
                  <c:v>-0.1187</c:v>
                </c:pt>
                <c:pt idx="55">
                  <c:v>-1.4E-2</c:v>
                </c:pt>
                <c:pt idx="56">
                  <c:v>-9.3299999999999994E-2</c:v>
                </c:pt>
                <c:pt idx="57">
                  <c:v>-3.32E-2</c:v>
                </c:pt>
                <c:pt idx="58">
                  <c:v>-2.5499999999999998E-2</c:v>
                </c:pt>
                <c:pt idx="59">
                  <c:v>-1.4800000000000001E-2</c:v>
                </c:pt>
                <c:pt idx="60">
                  <c:v>-0.12690000000000001</c:v>
                </c:pt>
                <c:pt idx="61">
                  <c:v>-0.1477</c:v>
                </c:pt>
                <c:pt idx="62">
                  <c:v>-0.31490000000000001</c:v>
                </c:pt>
                <c:pt idx="63">
                  <c:v>-0.18870000000000001</c:v>
                </c:pt>
                <c:pt idx="64">
                  <c:v>-0.1348</c:v>
                </c:pt>
                <c:pt idx="65">
                  <c:v>-0.1195</c:v>
                </c:pt>
                <c:pt idx="66">
                  <c:v>-0.11169999999999999</c:v>
                </c:pt>
                <c:pt idx="67">
                  <c:v>-0.13930000000000001</c:v>
                </c:pt>
                <c:pt idx="68">
                  <c:v>-7.8E-2</c:v>
                </c:pt>
                <c:pt idx="69">
                  <c:v>-0.15740000000000001</c:v>
                </c:pt>
                <c:pt idx="70">
                  <c:v>-2.5499999999999998E-2</c:v>
                </c:pt>
                <c:pt idx="71">
                  <c:v>-8.8000000000000005E-3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C39-4E7D-8EC2-EFE841CE46DC}"/>
            </c:ext>
          </c:extLst>
        </c:ser>
        <c:ser>
          <c:idx val="13"/>
          <c:order val="14"/>
          <c:tx>
            <c:v>Coal Retirements</c:v>
          </c:tx>
          <c:spPr>
            <a:solidFill>
              <a:srgbClr val="40689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Historical!$BE$21:$DY$21</c:f>
              <c:numCache>
                <c:formatCode>General</c:formatCode>
                <c:ptCount val="73"/>
                <c:pt idx="52">
                  <c:v>-1.0562</c:v>
                </c:pt>
                <c:pt idx="53">
                  <c:v>-0.87539999999999996</c:v>
                </c:pt>
                <c:pt idx="54">
                  <c:v>-0.56310000000000004</c:v>
                </c:pt>
                <c:pt idx="55">
                  <c:v>-0.27229999999999999</c:v>
                </c:pt>
                <c:pt idx="56">
                  <c:v>-0.75380000000000003</c:v>
                </c:pt>
                <c:pt idx="57">
                  <c:v>-1.2410000000000001</c:v>
                </c:pt>
                <c:pt idx="58">
                  <c:v>-0.7944</c:v>
                </c:pt>
                <c:pt idx="59">
                  <c:v>-0.54810000000000003</c:v>
                </c:pt>
                <c:pt idx="60">
                  <c:v>-1.4844999999999999</c:v>
                </c:pt>
                <c:pt idx="61">
                  <c:v>-2.7387999999999999</c:v>
                </c:pt>
                <c:pt idx="62">
                  <c:v>-10.4315</c:v>
                </c:pt>
                <c:pt idx="63">
                  <c:v>-6.0614999999999997</c:v>
                </c:pt>
                <c:pt idx="64">
                  <c:v>-4.2952000000000004</c:v>
                </c:pt>
                <c:pt idx="65">
                  <c:v>-14.866400000000001</c:v>
                </c:pt>
                <c:pt idx="66">
                  <c:v>-7.9058999999999999</c:v>
                </c:pt>
                <c:pt idx="67">
                  <c:v>-6.3097000000000003</c:v>
                </c:pt>
                <c:pt idx="68">
                  <c:v>-13.3042</c:v>
                </c:pt>
                <c:pt idx="69">
                  <c:v>-12.977600000000001</c:v>
                </c:pt>
                <c:pt idx="70">
                  <c:v>-10.4567</c:v>
                </c:pt>
                <c:pt idx="71">
                  <c:v>-5.5723000000000003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C39-4E7D-8EC2-EFE841CE46DC}"/>
            </c:ext>
          </c:extLst>
        </c:ser>
        <c:ser>
          <c:idx val="14"/>
          <c:order val="15"/>
          <c:tx>
            <c:v>Solar Retirements</c:v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Historical!$BE$22:$DY$22</c:f>
              <c:numCache>
                <c:formatCode>General</c:formatCode>
                <c:ptCount val="73"/>
                <c:pt idx="61">
                  <c:v>-3.5000000000000001E-3</c:v>
                </c:pt>
                <c:pt idx="63">
                  <c:v>-3.0000000000000001E-3</c:v>
                </c:pt>
                <c:pt idx="64">
                  <c:v>-8.3999999999999995E-3</c:v>
                </c:pt>
                <c:pt idx="65">
                  <c:v>-4.4999999999999998E-2</c:v>
                </c:pt>
                <c:pt idx="66">
                  <c:v>-4.1000000000000003E-3</c:v>
                </c:pt>
                <c:pt idx="68">
                  <c:v>-2.3E-3</c:v>
                </c:pt>
                <c:pt idx="69">
                  <c:v>-8.0000000000000002E-3</c:v>
                </c:pt>
                <c:pt idx="71">
                  <c:v>-0.27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C39-4E7D-8EC2-EFE841CE46DC}"/>
            </c:ext>
          </c:extLst>
        </c:ser>
        <c:ser>
          <c:idx val="15"/>
          <c:order val="16"/>
          <c:tx>
            <c:v>Storage Retirements</c:v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numRef>
              <c:f>Historical!$BE$3:$EG$3</c:f>
              <c:numCache>
                <c:formatCode>General</c:formatCode>
                <c:ptCount val="81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  <c:pt idx="68">
                  <c:v>2018</c:v>
                </c:pt>
                <c:pt idx="69">
                  <c:v>2019</c:v>
                </c:pt>
                <c:pt idx="70">
                  <c:v>2020</c:v>
                </c:pt>
                <c:pt idx="71">
                  <c:v>2021</c:v>
                </c:pt>
                <c:pt idx="72">
                  <c:v>2022</c:v>
                </c:pt>
                <c:pt idx="73">
                  <c:v>2023</c:v>
                </c:pt>
                <c:pt idx="74">
                  <c:v>2024</c:v>
                </c:pt>
                <c:pt idx="75">
                  <c:v>2025</c:v>
                </c:pt>
                <c:pt idx="76">
                  <c:v>2026</c:v>
                </c:pt>
                <c:pt idx="77">
                  <c:v>2027</c:v>
                </c:pt>
                <c:pt idx="78">
                  <c:v>2028</c:v>
                </c:pt>
                <c:pt idx="79">
                  <c:v>2029</c:v>
                </c:pt>
                <c:pt idx="80">
                  <c:v>2030</c:v>
                </c:pt>
              </c:numCache>
            </c:numRef>
          </c:cat>
          <c:val>
            <c:numRef>
              <c:f>Historical!$BE$23:$DY$23</c:f>
              <c:numCache>
                <c:formatCode>General</c:formatCode>
                <c:ptCount val="73"/>
                <c:pt idx="63">
                  <c:v>-2.4E-2</c:v>
                </c:pt>
                <c:pt idx="65">
                  <c:v>-3.0000000000000001E-3</c:v>
                </c:pt>
                <c:pt idx="66">
                  <c:v>-2E-3</c:v>
                </c:pt>
                <c:pt idx="67">
                  <c:v>-0.02</c:v>
                </c:pt>
                <c:pt idx="68">
                  <c:v>-4.7000000000000002E-3</c:v>
                </c:pt>
                <c:pt idx="69">
                  <c:v>-1.8E-3</c:v>
                </c:pt>
                <c:pt idx="70">
                  <c:v>-5.1999999999999998E-3</c:v>
                </c:pt>
                <c:pt idx="71">
                  <c:v>-1.2E-2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C39-4E7D-8EC2-EFE841CE4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78410808"/>
        <c:axId val="478410480"/>
      </c:barChart>
      <c:catAx>
        <c:axId val="478410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48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47841048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Capacity Changes (GW/yr)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10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36702502183072"/>
          <c:y val="0.10818337835336653"/>
          <c:w val="0.75692914269003031"/>
          <c:h val="0.8159647264441203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'Scenarios IRA'!$A$6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  <a:effectLst/>
          </c:spPr>
          <c:invertIfNegative val="0"/>
          <c:cat>
            <c:multiLvlStrRef>
              <c:f>'Scenarios IRA'!$B$3:$N$4</c:f>
              <c:multiLvlStrCache>
                <c:ptCount val="13"/>
                <c:lvl>
                  <c:pt idx="0">
                    <c:v>2011-2021 Avg.</c:v>
                  </c:pt>
                  <c:pt idx="1">
                    <c:v>2021 (Max. Year)</c:v>
                  </c:pt>
                  <c:pt idx="2">
                    <c:v>Reference</c:v>
                  </c:pt>
                  <c:pt idx="3">
                    <c:v>IRA</c:v>
                  </c:pt>
                  <c:pt idx="4">
                    <c:v>BNEF (2022)</c:v>
                  </c:pt>
                  <c:pt idx="5">
                    <c:v>Jenkins, et al. (2022)</c:v>
                  </c:pt>
                  <c:pt idx="6">
                    <c:v>Larsen, et al. (2022), Low</c:v>
                  </c:pt>
                  <c:pt idx="7">
                    <c:v>Larsen, et al. (2022), High</c:v>
                  </c:pt>
                  <c:pt idx="8">
                    <c:v>Levin and Ennis (2022)</c:v>
                  </c:pt>
                  <c:pt idx="9">
                    <c:v>O'Boyle, et al. (2022), Low</c:v>
                  </c:pt>
                  <c:pt idx="10">
                    <c:v>O'Boyle, et al. (2022), High</c:v>
                  </c:pt>
                  <c:pt idx="11">
                    <c:v>Roy, et al. (2022), Low</c:v>
                  </c:pt>
                  <c:pt idx="12">
                    <c:v>Roy, et al. (2022), High</c:v>
                  </c:pt>
                </c:lvl>
                <c:lvl>
                  <c:pt idx="0">
                    <c:v>History</c:v>
                  </c:pt>
                  <c:pt idx="2">
                    <c:v>US-REGEN</c:v>
                  </c:pt>
                  <c:pt idx="4">
                    <c:v>IRA Scenarios</c:v>
                  </c:pt>
                </c:lvl>
              </c:multiLvlStrCache>
            </c:multiLvlStrRef>
          </c:cat>
          <c:val>
            <c:numRef>
              <c:f>'Scenarios IRA'!$B$6:$N$6</c:f>
              <c:numCache>
                <c:formatCode>0.0</c:formatCode>
                <c:ptCount val="13"/>
                <c:pt idx="0">
                  <c:v>1.1639999999999999</c:v>
                </c:pt>
                <c:pt idx="1">
                  <c:v>0</c:v>
                </c:pt>
                <c:pt idx="2">
                  <c:v>0.168928571482759</c:v>
                </c:pt>
                <c:pt idx="3">
                  <c:v>0.16892857142578546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C6-4934-978F-26F99AAC4B56}"/>
            </c:ext>
          </c:extLst>
        </c:ser>
        <c:ser>
          <c:idx val="4"/>
          <c:order val="1"/>
          <c:tx>
            <c:strRef>
              <c:f>'Scenarios IRA'!$A$9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4BACC6"/>
            </a:solidFill>
            <a:ln>
              <a:noFill/>
            </a:ln>
            <a:effectLst/>
          </c:spPr>
          <c:invertIfNegative val="0"/>
          <c:cat>
            <c:multiLvlStrRef>
              <c:f>'Scenarios IRA'!$B$3:$N$4</c:f>
              <c:multiLvlStrCache>
                <c:ptCount val="13"/>
                <c:lvl>
                  <c:pt idx="0">
                    <c:v>2011-2021 Avg.</c:v>
                  </c:pt>
                  <c:pt idx="1">
                    <c:v>2021 (Max. Year)</c:v>
                  </c:pt>
                  <c:pt idx="2">
                    <c:v>Reference</c:v>
                  </c:pt>
                  <c:pt idx="3">
                    <c:v>IRA</c:v>
                  </c:pt>
                  <c:pt idx="4">
                    <c:v>BNEF (2022)</c:v>
                  </c:pt>
                  <c:pt idx="5">
                    <c:v>Jenkins, et al. (2022)</c:v>
                  </c:pt>
                  <c:pt idx="6">
                    <c:v>Larsen, et al. (2022), Low</c:v>
                  </c:pt>
                  <c:pt idx="7">
                    <c:v>Larsen, et al. (2022), High</c:v>
                  </c:pt>
                  <c:pt idx="8">
                    <c:v>Levin and Ennis (2022)</c:v>
                  </c:pt>
                  <c:pt idx="9">
                    <c:v>O'Boyle, et al. (2022), Low</c:v>
                  </c:pt>
                  <c:pt idx="10">
                    <c:v>O'Boyle, et al. (2022), High</c:v>
                  </c:pt>
                  <c:pt idx="11">
                    <c:v>Roy, et al. (2022), Low</c:v>
                  </c:pt>
                  <c:pt idx="12">
                    <c:v>Roy, et al. (2022), High</c:v>
                  </c:pt>
                </c:lvl>
                <c:lvl>
                  <c:pt idx="0">
                    <c:v>History</c:v>
                  </c:pt>
                  <c:pt idx="2">
                    <c:v>US-REGEN</c:v>
                  </c:pt>
                  <c:pt idx="4">
                    <c:v>IRA Scenarios</c:v>
                  </c:pt>
                </c:lvl>
              </c:multiLvlStrCache>
            </c:multiLvlStrRef>
          </c:cat>
          <c:val>
            <c:numRef>
              <c:f>'Scenarios IRA'!$B$9:$N$9</c:f>
              <c:numCache>
                <c:formatCode>0.0</c:formatCode>
                <c:ptCount val="13"/>
                <c:pt idx="0">
                  <c:v>0.2589909090909091</c:v>
                </c:pt>
                <c:pt idx="1">
                  <c:v>8.9700000000000002E-2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C6-4934-978F-26F99AAC4B56}"/>
            </c:ext>
          </c:extLst>
        </c:ser>
        <c:ser>
          <c:idx val="9"/>
          <c:order val="4"/>
          <c:tx>
            <c:strRef>
              <c:f>'Scenarios IRA'!$A$14</c:f>
              <c:strCache>
                <c:ptCount val="1"/>
                <c:pt idx="0">
                  <c:v>Coal CCS</c:v>
                </c:pt>
              </c:strCache>
            </c:strRef>
          </c:tx>
          <c:spPr>
            <a:solidFill>
              <a:srgbClr val="DCE6F2"/>
            </a:solidFill>
            <a:ln>
              <a:noFill/>
            </a:ln>
            <a:effectLst/>
          </c:spPr>
          <c:invertIfNegative val="0"/>
          <c:cat>
            <c:multiLvlStrRef>
              <c:f>'Scenarios IRA'!$B$3:$N$4</c:f>
              <c:multiLvlStrCache>
                <c:ptCount val="13"/>
                <c:lvl>
                  <c:pt idx="0">
                    <c:v>2011-2021 Avg.</c:v>
                  </c:pt>
                  <c:pt idx="1">
                    <c:v>2021 (Max. Year)</c:v>
                  </c:pt>
                  <c:pt idx="2">
                    <c:v>Reference</c:v>
                  </c:pt>
                  <c:pt idx="3">
                    <c:v>IRA</c:v>
                  </c:pt>
                  <c:pt idx="4">
                    <c:v>BNEF (2022)</c:v>
                  </c:pt>
                  <c:pt idx="5">
                    <c:v>Jenkins, et al. (2022)</c:v>
                  </c:pt>
                  <c:pt idx="6">
                    <c:v>Larsen, et al. (2022), Low</c:v>
                  </c:pt>
                  <c:pt idx="7">
                    <c:v>Larsen, et al. (2022), High</c:v>
                  </c:pt>
                  <c:pt idx="8">
                    <c:v>Levin and Ennis (2022)</c:v>
                  </c:pt>
                  <c:pt idx="9">
                    <c:v>O'Boyle, et al. (2022), Low</c:v>
                  </c:pt>
                  <c:pt idx="10">
                    <c:v>O'Boyle, et al. (2022), High</c:v>
                  </c:pt>
                  <c:pt idx="11">
                    <c:v>Roy, et al. (2022), Low</c:v>
                  </c:pt>
                  <c:pt idx="12">
                    <c:v>Roy, et al. (2022), High</c:v>
                  </c:pt>
                </c:lvl>
                <c:lvl>
                  <c:pt idx="0">
                    <c:v>History</c:v>
                  </c:pt>
                  <c:pt idx="2">
                    <c:v>US-REGEN</c:v>
                  </c:pt>
                  <c:pt idx="4">
                    <c:v>IRA Scenarios</c:v>
                  </c:pt>
                </c:lvl>
              </c:multiLvlStrCache>
            </c:multiLvlStrRef>
          </c:cat>
          <c:val>
            <c:numRef>
              <c:f>'Scenarios IRA'!$B$14:$N$14</c:f>
              <c:numCache>
                <c:formatCode>0.0</c:formatCode>
                <c:ptCount val="13"/>
                <c:pt idx="2">
                  <c:v>5.8773429306407823E-8</c:v>
                </c:pt>
                <c:pt idx="3">
                  <c:v>1.4881515076432386</c:v>
                </c:pt>
                <c:pt idx="5">
                  <c:v>1.7142857142857142</c:v>
                </c:pt>
                <c:pt idx="8" formatCode="General">
                  <c:v>1.4285714285714286</c:v>
                </c:pt>
                <c:pt idx="11">
                  <c:v>0.15</c:v>
                </c:pt>
                <c:pt idx="12">
                  <c:v>0.16999999999999998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6C6-4934-978F-26F99AAC4B56}"/>
            </c:ext>
          </c:extLst>
        </c:ser>
        <c:ser>
          <c:idx val="8"/>
          <c:order val="7"/>
          <c:tx>
            <c:strRef>
              <c:f>'Scenarios IRA'!$A$13</c:f>
              <c:strCache>
                <c:ptCount val="1"/>
                <c:pt idx="0">
                  <c:v>Gas CCS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  <a:effectLst/>
          </c:spPr>
          <c:invertIfNegative val="0"/>
          <c:cat>
            <c:multiLvlStrRef>
              <c:f>'Scenarios IRA'!$B$3:$N$4</c:f>
              <c:multiLvlStrCache>
                <c:ptCount val="13"/>
                <c:lvl>
                  <c:pt idx="0">
                    <c:v>2011-2021 Avg.</c:v>
                  </c:pt>
                  <c:pt idx="1">
                    <c:v>2021 (Max. Year)</c:v>
                  </c:pt>
                  <c:pt idx="2">
                    <c:v>Reference</c:v>
                  </c:pt>
                  <c:pt idx="3">
                    <c:v>IRA</c:v>
                  </c:pt>
                  <c:pt idx="4">
                    <c:v>BNEF (2022)</c:v>
                  </c:pt>
                  <c:pt idx="5">
                    <c:v>Jenkins, et al. (2022)</c:v>
                  </c:pt>
                  <c:pt idx="6">
                    <c:v>Larsen, et al. (2022), Low</c:v>
                  </c:pt>
                  <c:pt idx="7">
                    <c:v>Larsen, et al. (2022), High</c:v>
                  </c:pt>
                  <c:pt idx="8">
                    <c:v>Levin and Ennis (2022)</c:v>
                  </c:pt>
                  <c:pt idx="9">
                    <c:v>O'Boyle, et al. (2022), Low</c:v>
                  </c:pt>
                  <c:pt idx="10">
                    <c:v>O'Boyle, et al. (2022), High</c:v>
                  </c:pt>
                  <c:pt idx="11">
                    <c:v>Roy, et al. (2022), Low</c:v>
                  </c:pt>
                  <c:pt idx="12">
                    <c:v>Roy, et al. (2022), High</c:v>
                  </c:pt>
                </c:lvl>
                <c:lvl>
                  <c:pt idx="0">
                    <c:v>History</c:v>
                  </c:pt>
                  <c:pt idx="2">
                    <c:v>US-REGEN</c:v>
                  </c:pt>
                  <c:pt idx="4">
                    <c:v>IRA Scenarios</c:v>
                  </c:pt>
                </c:lvl>
              </c:multiLvlStrCache>
            </c:multiLvlStrRef>
          </c:cat>
          <c:val>
            <c:numRef>
              <c:f>'Scenarios IRA'!$B$13:$N$13</c:f>
              <c:numCache>
                <c:formatCode>0.0</c:formatCode>
                <c:ptCount val="13"/>
                <c:pt idx="1">
                  <c:v>0</c:v>
                </c:pt>
                <c:pt idx="2">
                  <c:v>3.3995670904399037E-8</c:v>
                </c:pt>
                <c:pt idx="3">
                  <c:v>5.8177272113584682E-8</c:v>
                </c:pt>
                <c:pt idx="5">
                  <c:v>4.4285714285714288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6C6-4934-978F-26F99AAC4B56}"/>
            </c:ext>
          </c:extLst>
        </c:ser>
        <c:ser>
          <c:idx val="3"/>
          <c:order val="8"/>
          <c:tx>
            <c:strRef>
              <c:f>'Scenarios IRA'!$A$8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'Scenarios IRA'!$B$3:$N$4</c:f>
              <c:multiLvlStrCache>
                <c:ptCount val="13"/>
                <c:lvl>
                  <c:pt idx="0">
                    <c:v>2011-2021 Avg.</c:v>
                  </c:pt>
                  <c:pt idx="1">
                    <c:v>2021 (Max. Year)</c:v>
                  </c:pt>
                  <c:pt idx="2">
                    <c:v>Reference</c:v>
                  </c:pt>
                  <c:pt idx="3">
                    <c:v>IRA</c:v>
                  </c:pt>
                  <c:pt idx="4">
                    <c:v>BNEF (2022)</c:v>
                  </c:pt>
                  <c:pt idx="5">
                    <c:v>Jenkins, et al. (2022)</c:v>
                  </c:pt>
                  <c:pt idx="6">
                    <c:v>Larsen, et al. (2022), Low</c:v>
                  </c:pt>
                  <c:pt idx="7">
                    <c:v>Larsen, et al. (2022), High</c:v>
                  </c:pt>
                  <c:pt idx="8">
                    <c:v>Levin and Ennis (2022)</c:v>
                  </c:pt>
                  <c:pt idx="9">
                    <c:v>O'Boyle, et al. (2022), Low</c:v>
                  </c:pt>
                  <c:pt idx="10">
                    <c:v>O'Boyle, et al. (2022), High</c:v>
                  </c:pt>
                  <c:pt idx="11">
                    <c:v>Roy, et al. (2022), Low</c:v>
                  </c:pt>
                  <c:pt idx="12">
                    <c:v>Roy, et al. (2022), High</c:v>
                  </c:pt>
                </c:lvl>
                <c:lvl>
                  <c:pt idx="0">
                    <c:v>History</c:v>
                  </c:pt>
                  <c:pt idx="2">
                    <c:v>US-REGEN</c:v>
                  </c:pt>
                  <c:pt idx="4">
                    <c:v>IRA Scenarios</c:v>
                  </c:pt>
                </c:lvl>
              </c:multiLvlStrCache>
            </c:multiLvlStrRef>
          </c:cat>
          <c:val>
            <c:numRef>
              <c:f>'Scenarios IRA'!$B$8:$N$8</c:f>
              <c:numCache>
                <c:formatCode>0.0</c:formatCode>
                <c:ptCount val="13"/>
                <c:pt idx="0">
                  <c:v>8.549127272727274</c:v>
                </c:pt>
                <c:pt idx="1">
                  <c:v>14.2818</c:v>
                </c:pt>
                <c:pt idx="2">
                  <c:v>6.5582552743972897</c:v>
                </c:pt>
                <c:pt idx="3">
                  <c:v>15.074230742930897</c:v>
                </c:pt>
                <c:pt idx="4">
                  <c:v>15.733333333333333</c:v>
                </c:pt>
                <c:pt idx="5">
                  <c:v>33.428571428571431</c:v>
                </c:pt>
                <c:pt idx="8" formatCode="General">
                  <c:v>16.214285714285715</c:v>
                </c:pt>
                <c:pt idx="11">
                  <c:v>28.2</c:v>
                </c:pt>
                <c:pt idx="12">
                  <c:v>36.299999999999997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C6-4934-978F-26F99AAC4B56}"/>
            </c:ext>
          </c:extLst>
        </c:ser>
        <c:ser>
          <c:idx val="6"/>
          <c:order val="9"/>
          <c:tx>
            <c:strRef>
              <c:f>'Scenarios IRA'!$A$11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multiLvlStrRef>
              <c:f>'Scenarios IRA'!$B$3:$N$4</c:f>
              <c:multiLvlStrCache>
                <c:ptCount val="13"/>
                <c:lvl>
                  <c:pt idx="0">
                    <c:v>2011-2021 Avg.</c:v>
                  </c:pt>
                  <c:pt idx="1">
                    <c:v>2021 (Max. Year)</c:v>
                  </c:pt>
                  <c:pt idx="2">
                    <c:v>Reference</c:v>
                  </c:pt>
                  <c:pt idx="3">
                    <c:v>IRA</c:v>
                  </c:pt>
                  <c:pt idx="4">
                    <c:v>BNEF (2022)</c:v>
                  </c:pt>
                  <c:pt idx="5">
                    <c:v>Jenkins, et al. (2022)</c:v>
                  </c:pt>
                  <c:pt idx="6">
                    <c:v>Larsen, et al. (2022), Low</c:v>
                  </c:pt>
                  <c:pt idx="7">
                    <c:v>Larsen, et al. (2022), High</c:v>
                  </c:pt>
                  <c:pt idx="8">
                    <c:v>Levin and Ennis (2022)</c:v>
                  </c:pt>
                  <c:pt idx="9">
                    <c:v>O'Boyle, et al. (2022), Low</c:v>
                  </c:pt>
                  <c:pt idx="10">
                    <c:v>O'Boyle, et al. (2022), High</c:v>
                  </c:pt>
                  <c:pt idx="11">
                    <c:v>Roy, et al. (2022), Low</c:v>
                  </c:pt>
                  <c:pt idx="12">
                    <c:v>Roy, et al. (2022), High</c:v>
                  </c:pt>
                </c:lvl>
                <c:lvl>
                  <c:pt idx="0">
                    <c:v>History</c:v>
                  </c:pt>
                  <c:pt idx="2">
                    <c:v>US-REGEN</c:v>
                  </c:pt>
                  <c:pt idx="4">
                    <c:v>IRA Scenarios</c:v>
                  </c:pt>
                </c:lvl>
              </c:multiLvlStrCache>
            </c:multiLvlStrRef>
          </c:cat>
          <c:val>
            <c:numRef>
              <c:f>'Scenarios IRA'!$B$11:$N$11</c:f>
              <c:numCache>
                <c:formatCode>0.0</c:formatCode>
                <c:ptCount val="13"/>
                <c:pt idx="0">
                  <c:v>7.8110090909090903</c:v>
                </c:pt>
                <c:pt idx="1">
                  <c:v>18.6065</c:v>
                </c:pt>
                <c:pt idx="2">
                  <c:v>16.677601806375637</c:v>
                </c:pt>
                <c:pt idx="3">
                  <c:v>23.752028693581675</c:v>
                </c:pt>
                <c:pt idx="4">
                  <c:v>40.18888888888889</c:v>
                </c:pt>
                <c:pt idx="5">
                  <c:v>76.214285714285708</c:v>
                </c:pt>
                <c:pt idx="8" formatCode="General">
                  <c:v>16.571428571428573</c:v>
                </c:pt>
                <c:pt idx="11">
                  <c:v>43.7</c:v>
                </c:pt>
                <c:pt idx="12">
                  <c:v>42.2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6C6-4934-978F-26F99AAC4B56}"/>
            </c:ext>
          </c:extLst>
        </c:ser>
        <c:ser>
          <c:idx val="7"/>
          <c:order val="10"/>
          <c:tx>
            <c:strRef>
              <c:f>'Scenarios IRA'!$A$12</c:f>
              <c:strCache>
                <c:ptCount val="1"/>
                <c:pt idx="0">
                  <c:v>Storage</c:v>
                </c:pt>
              </c:strCache>
            </c:strRef>
          </c:tx>
          <c:spPr>
            <a:solidFill>
              <a:srgbClr val="A440DC"/>
            </a:solidFill>
            <a:ln>
              <a:noFill/>
            </a:ln>
            <a:effectLst/>
          </c:spPr>
          <c:invertIfNegative val="0"/>
          <c:cat>
            <c:multiLvlStrRef>
              <c:f>'Scenarios IRA'!$B$3:$N$4</c:f>
              <c:multiLvlStrCache>
                <c:ptCount val="13"/>
                <c:lvl>
                  <c:pt idx="0">
                    <c:v>2011-2021 Avg.</c:v>
                  </c:pt>
                  <c:pt idx="1">
                    <c:v>2021 (Max. Year)</c:v>
                  </c:pt>
                  <c:pt idx="2">
                    <c:v>Reference</c:v>
                  </c:pt>
                  <c:pt idx="3">
                    <c:v>IRA</c:v>
                  </c:pt>
                  <c:pt idx="4">
                    <c:v>BNEF (2022)</c:v>
                  </c:pt>
                  <c:pt idx="5">
                    <c:v>Jenkins, et al. (2022)</c:v>
                  </c:pt>
                  <c:pt idx="6">
                    <c:v>Larsen, et al. (2022), Low</c:v>
                  </c:pt>
                  <c:pt idx="7">
                    <c:v>Larsen, et al. (2022), High</c:v>
                  </c:pt>
                  <c:pt idx="8">
                    <c:v>Levin and Ennis (2022)</c:v>
                  </c:pt>
                  <c:pt idx="9">
                    <c:v>O'Boyle, et al. (2022), Low</c:v>
                  </c:pt>
                  <c:pt idx="10">
                    <c:v>O'Boyle, et al. (2022), High</c:v>
                  </c:pt>
                  <c:pt idx="11">
                    <c:v>Roy, et al. (2022), Low</c:v>
                  </c:pt>
                  <c:pt idx="12">
                    <c:v>Roy, et al. (2022), High</c:v>
                  </c:pt>
                </c:lvl>
                <c:lvl>
                  <c:pt idx="0">
                    <c:v>History</c:v>
                  </c:pt>
                  <c:pt idx="2">
                    <c:v>US-REGEN</c:v>
                  </c:pt>
                  <c:pt idx="4">
                    <c:v>IRA Scenarios</c:v>
                  </c:pt>
                </c:lvl>
              </c:multiLvlStrCache>
            </c:multiLvlStrRef>
          </c:cat>
          <c:val>
            <c:numRef>
              <c:f>'Scenarios IRA'!$B$12:$N$12</c:f>
              <c:numCache>
                <c:formatCode>0.0</c:formatCode>
                <c:ptCount val="13"/>
                <c:pt idx="0">
                  <c:v>0.43474545454545449</c:v>
                </c:pt>
                <c:pt idx="1">
                  <c:v>3.2244999999999999</c:v>
                </c:pt>
                <c:pt idx="2">
                  <c:v>3.3587389323211059</c:v>
                </c:pt>
                <c:pt idx="3">
                  <c:v>10.741676585820057</c:v>
                </c:pt>
                <c:pt idx="4">
                  <c:v>11.488888888888889</c:v>
                </c:pt>
                <c:pt idx="8" formatCode="General">
                  <c:v>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6C6-4934-978F-26F99AAC4B56}"/>
            </c:ext>
          </c:extLst>
        </c:ser>
        <c:ser>
          <c:idx val="10"/>
          <c:order val="11"/>
          <c:tx>
            <c:strRef>
              <c:f>'Scenarios IRA'!$A$15</c:f>
              <c:strCache>
                <c:ptCount val="1"/>
                <c:pt idx="0">
                  <c:v>Unspecified Clean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val>
            <c:numRef>
              <c:f>'Scenarios IRA'!$B$15:$N$15</c:f>
              <c:numCache>
                <c:formatCode>0.0</c:formatCode>
                <c:ptCount val="13"/>
                <c:pt idx="6">
                  <c:v>34.200000000000003</c:v>
                </c:pt>
                <c:pt idx="7">
                  <c:v>84.9</c:v>
                </c:pt>
                <c:pt idx="9">
                  <c:v>66.7</c:v>
                </c:pt>
                <c:pt idx="10">
                  <c:v>95.2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3F-4790-8C59-250DF8426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804691864"/>
        <c:axId val="804690552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'Scenarios IRA'!$A$7</c15:sqref>
                        </c15:formulaRef>
                      </c:ext>
                    </c:extLst>
                    <c:strCache>
                      <c:ptCount val="1"/>
                      <c:pt idx="0">
                        <c:v>Other</c:v>
                      </c:pt>
                    </c:strCache>
                  </c:strRef>
                </c:tx>
                <c:spPr>
                  <a:solidFill>
                    <a:srgbClr val="77933C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'Scenarios IRA'!$B$3:$N$4</c15:sqref>
                        </c15:formulaRef>
                      </c:ext>
                    </c:extLst>
                    <c:multiLvlStrCache>
                      <c:ptCount val="13"/>
                      <c:lvl>
                        <c:pt idx="0">
                          <c:v>2011-2021 Avg.</c:v>
                        </c:pt>
                        <c:pt idx="1">
                          <c:v>2021 (Max. Year)</c:v>
                        </c:pt>
                        <c:pt idx="2">
                          <c:v>Reference</c:v>
                        </c:pt>
                        <c:pt idx="3">
                          <c:v>IRA</c:v>
                        </c:pt>
                        <c:pt idx="4">
                          <c:v>BNEF (2022)</c:v>
                        </c:pt>
                        <c:pt idx="5">
                          <c:v>Jenkins, et al. (2022)</c:v>
                        </c:pt>
                        <c:pt idx="6">
                          <c:v>Larsen, et al. (2022), Low</c:v>
                        </c:pt>
                        <c:pt idx="7">
                          <c:v>Larsen, et al. (2022), High</c:v>
                        </c:pt>
                        <c:pt idx="8">
                          <c:v>Levin and Ennis (2022)</c:v>
                        </c:pt>
                        <c:pt idx="9">
                          <c:v>O'Boyle, et al. (2022), Low</c:v>
                        </c:pt>
                        <c:pt idx="10">
                          <c:v>O'Boyle, et al. (2022), High</c:v>
                        </c:pt>
                        <c:pt idx="11">
                          <c:v>Roy, et al. (2022), Low</c:v>
                        </c:pt>
                        <c:pt idx="12">
                          <c:v>Roy, et al. (2022), High</c:v>
                        </c:pt>
                      </c:lvl>
                      <c:lvl>
                        <c:pt idx="0">
                          <c:v>History</c:v>
                        </c:pt>
                        <c:pt idx="2">
                          <c:v>US-REGEN</c:v>
                        </c:pt>
                        <c:pt idx="4">
                          <c:v>IRA Scenarios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'Scenarios IRA'!$B$7:$N$7</c15:sqref>
                        </c15:formulaRef>
                      </c:ext>
                    </c:extLst>
                    <c:numCache>
                      <c:formatCode>0.0</c:formatCode>
                      <c:ptCount val="13"/>
                      <c:pt idx="2">
                        <c:v>4.3572924041242467E-2</c:v>
                      </c:pt>
                      <c:pt idx="3">
                        <c:v>4.6627961945487191E-2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36C6-4934-978F-26F99AAC4B56}"/>
                  </c:ext>
                </c:extLst>
              </c15:ser>
            </c15:filteredBarSeries>
            <c15:filteredBarSeries>
              <c15:ser>
                <c:idx val="5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'Scenarios IRA'!$A$10</c15:sqref>
                        </c15:formulaRef>
                      </c:ext>
                    </c:extLst>
                    <c:strCache>
                      <c:ptCount val="1"/>
                      <c:pt idx="0">
                        <c:v>Coal</c:v>
                      </c:pt>
                    </c:strCache>
                  </c:strRef>
                </c:tx>
                <c:spPr>
                  <a:solidFill>
                    <a:srgbClr val="40689C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xmlns:c15="http://schemas.microsoft.com/office/drawing/2012/chart" uri="{02D57815-91ED-43cb-92C2-25804820EDAC}">
                        <c15:formulaRef>
                          <c15:sqref>'Scenarios IRA'!$B$3:$N$4</c15:sqref>
                        </c15:formulaRef>
                      </c:ext>
                    </c:extLst>
                    <c:multiLvlStrCache>
                      <c:ptCount val="13"/>
                      <c:lvl>
                        <c:pt idx="0">
                          <c:v>2011-2021 Avg.</c:v>
                        </c:pt>
                        <c:pt idx="1">
                          <c:v>2021 (Max. Year)</c:v>
                        </c:pt>
                        <c:pt idx="2">
                          <c:v>Reference</c:v>
                        </c:pt>
                        <c:pt idx="3">
                          <c:v>IRA</c:v>
                        </c:pt>
                        <c:pt idx="4">
                          <c:v>BNEF (2022)</c:v>
                        </c:pt>
                        <c:pt idx="5">
                          <c:v>Jenkins, et al. (2022)</c:v>
                        </c:pt>
                        <c:pt idx="6">
                          <c:v>Larsen, et al. (2022), Low</c:v>
                        </c:pt>
                        <c:pt idx="7">
                          <c:v>Larsen, et al. (2022), High</c:v>
                        </c:pt>
                        <c:pt idx="8">
                          <c:v>Levin and Ennis (2022)</c:v>
                        </c:pt>
                        <c:pt idx="9">
                          <c:v>O'Boyle, et al. (2022), Low</c:v>
                        </c:pt>
                        <c:pt idx="10">
                          <c:v>O'Boyle, et al. (2022), High</c:v>
                        </c:pt>
                        <c:pt idx="11">
                          <c:v>Roy, et al. (2022), Low</c:v>
                        </c:pt>
                        <c:pt idx="12">
                          <c:v>Roy, et al. (2022), High</c:v>
                        </c:pt>
                      </c:lvl>
                      <c:lvl>
                        <c:pt idx="0">
                          <c:v>History</c:v>
                        </c:pt>
                        <c:pt idx="2">
                          <c:v>US-REGEN</c:v>
                        </c:pt>
                        <c:pt idx="4">
                          <c:v>IRA Scenarios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'Scenarios IRA'!$B$10:$N$10</c15:sqref>
                        </c15:formulaRef>
                      </c:ext>
                    </c:extLst>
                    <c:numCache>
                      <c:formatCode>0.0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36C6-4934-978F-26F99AAC4B56}"/>
                  </c:ext>
                </c:extLst>
              </c15:ser>
            </c15:filteredBarSeries>
            <c15:filteredBarSeries>
              <c15:ser>
                <c:idx val="0"/>
                <c:order val="5"/>
                <c:tx>
                  <c:v>NGCC</c:v>
                </c:tx>
                <c:spPr>
                  <a:solidFill>
                    <a:srgbClr val="F79646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xmlns:c15="http://schemas.microsoft.com/office/drawing/2012/chart" uri="{02D57815-91ED-43cb-92C2-25804820EDAC}">
                        <c15:formulaRef>
                          <c15:sqref>'Scenarios IRA'!$B$3:$N$4</c15:sqref>
                        </c15:formulaRef>
                      </c:ext>
                    </c:extLst>
                    <c:multiLvlStrCache>
                      <c:ptCount val="13"/>
                      <c:lvl>
                        <c:pt idx="0">
                          <c:v>2011-2021 Avg.</c:v>
                        </c:pt>
                        <c:pt idx="1">
                          <c:v>2021 (Max. Year)</c:v>
                        </c:pt>
                        <c:pt idx="2">
                          <c:v>Reference</c:v>
                        </c:pt>
                        <c:pt idx="3">
                          <c:v>IRA</c:v>
                        </c:pt>
                        <c:pt idx="4">
                          <c:v>BNEF (2022)</c:v>
                        </c:pt>
                        <c:pt idx="5">
                          <c:v>Jenkins, et al. (2022)</c:v>
                        </c:pt>
                        <c:pt idx="6">
                          <c:v>Larsen, et al. (2022), Low</c:v>
                        </c:pt>
                        <c:pt idx="7">
                          <c:v>Larsen, et al. (2022), High</c:v>
                        </c:pt>
                        <c:pt idx="8">
                          <c:v>Levin and Ennis (2022)</c:v>
                        </c:pt>
                        <c:pt idx="9">
                          <c:v>O'Boyle, et al. (2022), Low</c:v>
                        </c:pt>
                        <c:pt idx="10">
                          <c:v>O'Boyle, et al. (2022), High</c:v>
                        </c:pt>
                        <c:pt idx="11">
                          <c:v>Roy, et al. (2022), Low</c:v>
                        </c:pt>
                        <c:pt idx="12">
                          <c:v>Roy, et al. (2022), High</c:v>
                        </c:pt>
                      </c:lvl>
                      <c:lvl>
                        <c:pt idx="0">
                          <c:v>History</c:v>
                        </c:pt>
                        <c:pt idx="2">
                          <c:v>US-REGEN</c:v>
                        </c:pt>
                        <c:pt idx="4">
                          <c:v>IRA Scenarios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'Scenarios IRA'!$B$19:$N$19</c15:sqref>
                        </c15:formulaRef>
                      </c:ext>
                    </c:extLst>
                    <c:numCache>
                      <c:formatCode>0.0</c:formatCode>
                      <c:ptCount val="13"/>
                      <c:pt idx="1">
                        <c:v>0</c:v>
                      </c:pt>
                      <c:pt idx="2" formatCode="0%">
                        <c:v>0.5228445090984164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36C6-4934-978F-26F99AAC4B56}"/>
                  </c:ext>
                </c:extLst>
              </c15:ser>
            </c15:filteredBarSeries>
            <c15:filteredBarSeries>
              <c15:ser>
                <c:idx val="13"/>
                <c:order val="6"/>
                <c:tx>
                  <c:v>NGGT</c:v>
                </c:tx>
                <c:spPr>
                  <a:solidFill>
                    <a:srgbClr val="C7540E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'Scenarios IRA'!$B$20:$N$20</c15:sqref>
                        </c15:formulaRef>
                      </c:ext>
                    </c:extLst>
                    <c:numCache>
                      <c:formatCode>0.0</c:formatCode>
                      <c:ptCount val="1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CDE-4852-94CD-78F0AE9BEE08}"/>
                  </c:ext>
                </c:extLst>
              </c15:ser>
            </c15:filteredBarSeries>
          </c:ext>
        </c:extLst>
      </c:barChart>
      <c:catAx>
        <c:axId val="8046918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804690552"/>
        <c:crosses val="autoZero"/>
        <c:auto val="1"/>
        <c:lblAlgn val="ctr"/>
        <c:lblOffset val="100"/>
        <c:noMultiLvlLbl val="0"/>
      </c:catAx>
      <c:valAx>
        <c:axId val="804690552"/>
        <c:scaling>
          <c:orientation val="minMax"/>
          <c:max val="12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Capacit</a:t>
                </a:r>
                <a:r>
                  <a:rPr lang="en-US" sz="1600" b="1" baseline="0">
                    <a:solidFill>
                      <a:sysClr val="windowText" lastClr="000000"/>
                    </a:solidFill>
                    <a:latin typeface="Roboto" panose="02000000000000000000" pitchFamily="2" charset="0"/>
                    <a:ea typeface="Roboto" panose="02000000000000000000" pitchFamily="2" charset="0"/>
                  </a:rPr>
                  <a:t>y Additions (GW/yr)</a:t>
                </a:r>
                <a:endParaRPr lang="en-US" sz="1600" b="1">
                  <a:solidFill>
                    <a:sysClr val="windowText" lastClr="000000"/>
                  </a:solidFill>
                  <a:latin typeface="Roboto" panose="02000000000000000000" pitchFamily="2" charset="0"/>
                  <a:ea typeface="Roboto" panose="02000000000000000000" pitchFamily="2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80469186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5.0000055835726823E-2"/>
          <c:y val="0.94618771598392026"/>
          <c:w val="0.89999988832854638"/>
          <c:h val="3.51689624416585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45384</xdr:colOff>
      <xdr:row>36</xdr:row>
      <xdr:rowOff>61445</xdr:rowOff>
    </xdr:from>
    <xdr:to>
      <xdr:col>11</xdr:col>
      <xdr:colOff>179294</xdr:colOff>
      <xdr:row>57</xdr:row>
      <xdr:rowOff>171822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092F99B-CBB7-4737-B719-7A93879B8E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567764</xdr:colOff>
      <xdr:row>34</xdr:row>
      <xdr:rowOff>156882</xdr:rowOff>
    </xdr:from>
    <xdr:to>
      <xdr:col>46</xdr:col>
      <xdr:colOff>291353</xdr:colOff>
      <xdr:row>60</xdr:row>
      <xdr:rowOff>123264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00A3F69-1DE1-4A4A-A316-62538443F6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190499</xdr:colOff>
      <xdr:row>62</xdr:row>
      <xdr:rowOff>22412</xdr:rowOff>
    </xdr:from>
    <xdr:to>
      <xdr:col>46</xdr:col>
      <xdr:colOff>534148</xdr:colOff>
      <xdr:row>87</xdr:row>
      <xdr:rowOff>175559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CE29AF-47F4-40ED-B075-C65024A085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366058</xdr:colOff>
      <xdr:row>58</xdr:row>
      <xdr:rowOff>74707</xdr:rowOff>
    </xdr:from>
    <xdr:to>
      <xdr:col>10</xdr:col>
      <xdr:colOff>201706</xdr:colOff>
      <xdr:row>84</xdr:row>
      <xdr:rowOff>41089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D2AB69D-8FBB-4954-B5B6-118A34D049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216647</xdr:colOff>
      <xdr:row>36</xdr:row>
      <xdr:rowOff>74705</xdr:rowOff>
    </xdr:from>
    <xdr:to>
      <xdr:col>26</xdr:col>
      <xdr:colOff>560296</xdr:colOff>
      <xdr:row>62</xdr:row>
      <xdr:rowOff>41088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2E29262-1C9D-4D71-A1BA-D22735C97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52294</xdr:colOff>
      <xdr:row>59</xdr:row>
      <xdr:rowOff>179294</xdr:rowOff>
    </xdr:from>
    <xdr:to>
      <xdr:col>26</xdr:col>
      <xdr:colOff>395943</xdr:colOff>
      <xdr:row>85</xdr:row>
      <xdr:rowOff>145677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4AEACA-654E-462C-9A3D-153BEBD52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196761</xdr:colOff>
      <xdr:row>16</xdr:row>
      <xdr:rowOff>89435</xdr:rowOff>
    </xdr:from>
    <xdr:to>
      <xdr:col>27</xdr:col>
      <xdr:colOff>62605</xdr:colOff>
      <xdr:row>60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AD4660-3851-47C5-BBCD-8E749E3172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91"/>
  <sheetViews>
    <sheetView zoomScale="70" zoomScaleNormal="70" workbookViewId="0">
      <selection activeCell="AC22" sqref="AC22:AC30"/>
    </sheetView>
  </sheetViews>
  <sheetFormatPr defaultRowHeight="14.5" x14ac:dyDescent="0.35"/>
  <sheetData>
    <row r="1" spans="1:141" x14ac:dyDescent="0.35">
      <c r="A1" t="s">
        <v>0</v>
      </c>
    </row>
    <row r="2" spans="1:141" x14ac:dyDescent="0.35">
      <c r="A2" t="s">
        <v>53</v>
      </c>
    </row>
    <row r="3" spans="1:141" x14ac:dyDescent="0.35">
      <c r="B3">
        <v>1891</v>
      </c>
      <c r="C3">
        <v>1893</v>
      </c>
      <c r="D3">
        <v>1896</v>
      </c>
      <c r="E3">
        <v>1898</v>
      </c>
      <c r="F3">
        <v>1899</v>
      </c>
      <c r="G3">
        <v>1900</v>
      </c>
      <c r="H3">
        <v>1901</v>
      </c>
      <c r="I3">
        <v>1902</v>
      </c>
      <c r="J3">
        <v>1903</v>
      </c>
      <c r="K3">
        <v>1904</v>
      </c>
      <c r="L3">
        <v>1905</v>
      </c>
      <c r="M3">
        <v>1906</v>
      </c>
      <c r="N3">
        <v>1907</v>
      </c>
      <c r="O3">
        <v>1908</v>
      </c>
      <c r="P3">
        <v>1909</v>
      </c>
      <c r="Q3">
        <v>1910</v>
      </c>
      <c r="R3">
        <v>1911</v>
      </c>
      <c r="S3">
        <v>1912</v>
      </c>
      <c r="T3">
        <v>1913</v>
      </c>
      <c r="U3">
        <v>1914</v>
      </c>
      <c r="V3">
        <v>1915</v>
      </c>
      <c r="W3">
        <v>1916</v>
      </c>
      <c r="X3">
        <v>1917</v>
      </c>
      <c r="Y3">
        <v>1918</v>
      </c>
      <c r="Z3">
        <v>1919</v>
      </c>
      <c r="AA3">
        <v>1920</v>
      </c>
      <c r="AB3">
        <v>1921</v>
      </c>
      <c r="AC3">
        <v>1922</v>
      </c>
      <c r="AD3">
        <v>1923</v>
      </c>
      <c r="AE3">
        <v>1924</v>
      </c>
      <c r="AF3">
        <v>1925</v>
      </c>
      <c r="AG3">
        <v>1926</v>
      </c>
      <c r="AH3">
        <v>1927</v>
      </c>
      <c r="AI3">
        <v>1928</v>
      </c>
      <c r="AJ3">
        <v>1929</v>
      </c>
      <c r="AK3">
        <v>1930</v>
      </c>
      <c r="AL3">
        <v>1931</v>
      </c>
      <c r="AM3">
        <v>1932</v>
      </c>
      <c r="AN3">
        <v>1933</v>
      </c>
      <c r="AO3">
        <v>1934</v>
      </c>
      <c r="AP3">
        <v>1935</v>
      </c>
      <c r="AQ3">
        <v>1936</v>
      </c>
      <c r="AR3">
        <v>1937</v>
      </c>
      <c r="AS3">
        <v>1938</v>
      </c>
      <c r="AT3">
        <v>1939</v>
      </c>
      <c r="AU3">
        <v>1940</v>
      </c>
      <c r="AV3">
        <v>1941</v>
      </c>
      <c r="AW3">
        <v>1942</v>
      </c>
      <c r="AX3">
        <v>1943</v>
      </c>
      <c r="AY3">
        <v>1944</v>
      </c>
      <c r="AZ3">
        <v>1945</v>
      </c>
      <c r="BA3">
        <v>1946</v>
      </c>
      <c r="BB3">
        <v>1947</v>
      </c>
      <c r="BC3">
        <v>1948</v>
      </c>
      <c r="BD3">
        <v>1949</v>
      </c>
      <c r="BE3">
        <v>1950</v>
      </c>
      <c r="BF3">
        <v>1951</v>
      </c>
      <c r="BG3">
        <v>1952</v>
      </c>
      <c r="BH3">
        <v>1953</v>
      </c>
      <c r="BI3">
        <v>1954</v>
      </c>
      <c r="BJ3">
        <v>1955</v>
      </c>
      <c r="BK3">
        <v>1956</v>
      </c>
      <c r="BL3">
        <v>1957</v>
      </c>
      <c r="BM3">
        <v>1958</v>
      </c>
      <c r="BN3">
        <v>1959</v>
      </c>
      <c r="BO3">
        <v>1960</v>
      </c>
      <c r="BP3">
        <v>1961</v>
      </c>
      <c r="BQ3">
        <v>1962</v>
      </c>
      <c r="BR3">
        <v>1963</v>
      </c>
      <c r="BS3">
        <v>1964</v>
      </c>
      <c r="BT3">
        <v>1965</v>
      </c>
      <c r="BU3">
        <v>1966</v>
      </c>
      <c r="BV3">
        <v>1967</v>
      </c>
      <c r="BW3">
        <v>1968</v>
      </c>
      <c r="BX3">
        <v>1969</v>
      </c>
      <c r="BY3">
        <v>1970</v>
      </c>
      <c r="BZ3">
        <v>1971</v>
      </c>
      <c r="CA3">
        <v>1972</v>
      </c>
      <c r="CB3">
        <v>1973</v>
      </c>
      <c r="CC3">
        <v>1974</v>
      </c>
      <c r="CD3">
        <v>1975</v>
      </c>
      <c r="CE3">
        <v>1976</v>
      </c>
      <c r="CF3">
        <v>1977</v>
      </c>
      <c r="CG3">
        <v>1978</v>
      </c>
      <c r="CH3">
        <v>1979</v>
      </c>
      <c r="CI3">
        <v>1980</v>
      </c>
      <c r="CJ3">
        <v>1981</v>
      </c>
      <c r="CK3">
        <v>1982</v>
      </c>
      <c r="CL3">
        <v>1983</v>
      </c>
      <c r="CM3">
        <v>1984</v>
      </c>
      <c r="CN3">
        <v>1985</v>
      </c>
      <c r="CO3">
        <v>1986</v>
      </c>
      <c r="CP3">
        <v>1987</v>
      </c>
      <c r="CQ3">
        <v>1988</v>
      </c>
      <c r="CR3">
        <v>1989</v>
      </c>
      <c r="CS3">
        <v>1990</v>
      </c>
      <c r="CT3">
        <v>1991</v>
      </c>
      <c r="CU3">
        <v>1992</v>
      </c>
      <c r="CV3">
        <v>1993</v>
      </c>
      <c r="CW3">
        <v>1994</v>
      </c>
      <c r="CX3">
        <v>1995</v>
      </c>
      <c r="CY3">
        <v>1996</v>
      </c>
      <c r="CZ3">
        <v>1997</v>
      </c>
      <c r="DA3">
        <v>1998</v>
      </c>
      <c r="DB3">
        <v>1999</v>
      </c>
      <c r="DC3">
        <v>2000</v>
      </c>
      <c r="DD3">
        <v>2001</v>
      </c>
      <c r="DE3">
        <v>2002</v>
      </c>
      <c r="DF3">
        <v>2003</v>
      </c>
      <c r="DG3">
        <v>2004</v>
      </c>
      <c r="DH3">
        <v>2005</v>
      </c>
      <c r="DI3">
        <v>2006</v>
      </c>
      <c r="DJ3">
        <v>2007</v>
      </c>
      <c r="DK3">
        <v>2008</v>
      </c>
      <c r="DL3">
        <v>2009</v>
      </c>
      <c r="DM3">
        <v>2010</v>
      </c>
      <c r="DN3">
        <v>2011</v>
      </c>
      <c r="DO3">
        <v>2012</v>
      </c>
      <c r="DP3">
        <v>2013</v>
      </c>
      <c r="DQ3">
        <v>2014</v>
      </c>
      <c r="DR3">
        <v>2015</v>
      </c>
      <c r="DS3">
        <v>2016</v>
      </c>
      <c r="DT3">
        <v>2017</v>
      </c>
      <c r="DU3">
        <v>2018</v>
      </c>
      <c r="DV3">
        <v>2019</v>
      </c>
      <c r="DW3">
        <v>2020</v>
      </c>
      <c r="DX3">
        <v>2021</v>
      </c>
      <c r="DY3">
        <v>2022</v>
      </c>
      <c r="DZ3">
        <v>2023</v>
      </c>
      <c r="EA3">
        <v>2024</v>
      </c>
      <c r="EB3">
        <v>2025</v>
      </c>
      <c r="EC3">
        <v>2026</v>
      </c>
      <c r="ED3">
        <v>2027</v>
      </c>
      <c r="EE3">
        <v>2028</v>
      </c>
      <c r="EF3">
        <v>2029</v>
      </c>
      <c r="EG3">
        <v>2030</v>
      </c>
      <c r="EK3">
        <v>2022</v>
      </c>
    </row>
    <row r="4" spans="1:141" x14ac:dyDescent="0.35">
      <c r="A4" t="s">
        <v>16</v>
      </c>
      <c r="Z4">
        <v>7.4999999999999997E-3</v>
      </c>
      <c r="AA4">
        <v>4.7000000000000002E-3</v>
      </c>
      <c r="AB4">
        <v>1.4999999999999999E-2</v>
      </c>
      <c r="AF4">
        <v>1.0800000000000001E-2</v>
      </c>
      <c r="AG4">
        <v>0.03</v>
      </c>
      <c r="AH4">
        <v>7.4999999999999997E-3</v>
      </c>
      <c r="AI4">
        <v>7.8E-2</v>
      </c>
      <c r="AJ4">
        <v>3.9100000000000003E-2</v>
      </c>
      <c r="AK4">
        <v>1.3599999999999999E-2</v>
      </c>
      <c r="AL4">
        <v>0.01</v>
      </c>
      <c r="AN4">
        <v>2.8E-3</v>
      </c>
      <c r="AO4">
        <v>2.8E-3</v>
      </c>
      <c r="AP4">
        <v>5.0000000000000001E-3</v>
      </c>
      <c r="AQ4">
        <v>3.2399999999999998E-2</v>
      </c>
      <c r="AR4">
        <v>1.18E-2</v>
      </c>
      <c r="AS4">
        <v>1.0500000000000001E-2</v>
      </c>
      <c r="AT4">
        <v>4.1599999999999998E-2</v>
      </c>
      <c r="AU4">
        <v>2.0400000000000001E-2</v>
      </c>
      <c r="AV4">
        <v>0.1225</v>
      </c>
      <c r="AW4">
        <v>7.1900000000000006E-2</v>
      </c>
      <c r="AX4">
        <v>0.1055</v>
      </c>
      <c r="AY4">
        <v>6.6E-3</v>
      </c>
      <c r="AZ4">
        <v>0.21129999999999999</v>
      </c>
      <c r="BA4">
        <v>4.5999999999999999E-2</v>
      </c>
      <c r="BB4">
        <v>0.16120000000000001</v>
      </c>
      <c r="BC4">
        <v>0.81200000000000006</v>
      </c>
      <c r="BD4">
        <v>1.0512999999999999</v>
      </c>
      <c r="BE4">
        <v>0.95689999999999997</v>
      </c>
      <c r="BF4">
        <v>1.4412</v>
      </c>
      <c r="BG4">
        <v>1.0855999999999999</v>
      </c>
      <c r="BH4">
        <v>2.0291000000000001</v>
      </c>
      <c r="BI4">
        <v>4.0496999999999996</v>
      </c>
      <c r="BJ4">
        <v>2.4426999999999999</v>
      </c>
      <c r="BK4">
        <v>2.7292000000000001</v>
      </c>
      <c r="BL4">
        <v>2.1636000000000002</v>
      </c>
      <c r="BM4">
        <v>6.1037999999999997</v>
      </c>
      <c r="BN4">
        <v>3.9241999999999999</v>
      </c>
      <c r="BO4">
        <v>3.6034999999999999</v>
      </c>
      <c r="BP4">
        <v>4.4912999999999998</v>
      </c>
      <c r="BQ4">
        <v>3.4304000000000001</v>
      </c>
      <c r="BR4">
        <v>4.2054999999999998</v>
      </c>
      <c r="BS4">
        <v>4.3826999999999998</v>
      </c>
      <c r="BT4">
        <v>6.1973000000000003</v>
      </c>
      <c r="BU4">
        <v>4.9966999999999997</v>
      </c>
      <c r="BV4">
        <v>8.4392999999999994</v>
      </c>
      <c r="BW4">
        <v>7.0057</v>
      </c>
      <c r="BX4">
        <v>6.8072999999999997</v>
      </c>
      <c r="BY4">
        <v>7.8491</v>
      </c>
      <c r="BZ4">
        <v>9.7837999999999994</v>
      </c>
      <c r="CA4">
        <v>8.4338999999999995</v>
      </c>
      <c r="CB4">
        <v>8.9100999999999999</v>
      </c>
      <c r="CC4">
        <v>12.615600000000001</v>
      </c>
      <c r="CD4">
        <v>9.3666</v>
      </c>
      <c r="CE4">
        <v>5.3940999999999999</v>
      </c>
      <c r="CF4">
        <v>7.3192000000000004</v>
      </c>
      <c r="CG4">
        <v>4.8442999999999996</v>
      </c>
      <c r="CH4">
        <v>2.8166000000000002</v>
      </c>
      <c r="CI4">
        <v>0.45650000000000002</v>
      </c>
      <c r="CJ4">
        <v>1.8846000000000001</v>
      </c>
      <c r="CK4">
        <v>1.7164999999999999</v>
      </c>
      <c r="CL4">
        <v>0.83069999999999999</v>
      </c>
      <c r="CM4">
        <v>0.97150000000000003</v>
      </c>
      <c r="CN4">
        <v>1.7472000000000001</v>
      </c>
      <c r="CO4">
        <v>1.5387</v>
      </c>
      <c r="CP4">
        <v>2.6454</v>
      </c>
      <c r="CQ4">
        <v>2.6652</v>
      </c>
      <c r="CR4">
        <v>4.0810000000000004</v>
      </c>
      <c r="CS4">
        <v>5.2797999999999998</v>
      </c>
      <c r="CT4">
        <v>3.7128000000000001</v>
      </c>
      <c r="CU4">
        <v>5.4396000000000004</v>
      </c>
      <c r="CV4">
        <v>4.7332999999999998</v>
      </c>
      <c r="CW4">
        <v>8.7898999999999994</v>
      </c>
      <c r="CX4">
        <v>6.9090999999999996</v>
      </c>
      <c r="CY4">
        <v>4.4073000000000002</v>
      </c>
      <c r="CZ4">
        <v>3.5495000000000001</v>
      </c>
      <c r="DA4">
        <v>2.1288999999999998</v>
      </c>
      <c r="DB4">
        <v>9.1160999999999994</v>
      </c>
      <c r="DC4">
        <v>28.191600000000001</v>
      </c>
      <c r="DD4">
        <v>41.521999999999998</v>
      </c>
      <c r="DE4">
        <v>63.757399999999997</v>
      </c>
      <c r="DF4">
        <v>50.9467</v>
      </c>
      <c r="DG4">
        <v>23.695599999999999</v>
      </c>
      <c r="DH4">
        <v>16.416899999999998</v>
      </c>
      <c r="DI4">
        <v>9.7766000000000002</v>
      </c>
      <c r="DJ4">
        <v>7.4356</v>
      </c>
      <c r="DK4">
        <v>8.2970000000000006</v>
      </c>
      <c r="DL4">
        <v>9.7988</v>
      </c>
      <c r="DM4">
        <v>7.0861000000000001</v>
      </c>
      <c r="DN4">
        <v>10.652100000000001</v>
      </c>
      <c r="DO4">
        <v>10.2471</v>
      </c>
      <c r="DP4">
        <v>7.4863999999999997</v>
      </c>
      <c r="DQ4">
        <v>9.4210999999999991</v>
      </c>
      <c r="DR4">
        <v>6.7361000000000004</v>
      </c>
      <c r="DS4">
        <v>9.1094000000000008</v>
      </c>
      <c r="DT4">
        <v>10.160500000000001</v>
      </c>
      <c r="DU4">
        <v>20.549600000000002</v>
      </c>
      <c r="DV4">
        <v>8.2216000000000005</v>
      </c>
      <c r="DW4">
        <v>6.9028999999999998</v>
      </c>
      <c r="DX4">
        <v>6.8704000000000001</v>
      </c>
      <c r="DZ4">
        <f t="shared" ref="DZ4:EG4" si="0">DY4</f>
        <v>0</v>
      </c>
      <c r="EA4">
        <f t="shared" si="0"/>
        <v>0</v>
      </c>
      <c r="EB4">
        <f t="shared" si="0"/>
        <v>0</v>
      </c>
      <c r="EC4">
        <f t="shared" si="0"/>
        <v>0</v>
      </c>
      <c r="ED4">
        <f t="shared" si="0"/>
        <v>0</v>
      </c>
      <c r="EE4">
        <f t="shared" si="0"/>
        <v>0</v>
      </c>
      <c r="EF4">
        <f t="shared" si="0"/>
        <v>0</v>
      </c>
      <c r="EG4">
        <f t="shared" si="0"/>
        <v>0</v>
      </c>
      <c r="EK4">
        <v>9.1941000000000006</v>
      </c>
    </row>
    <row r="5" spans="1:141" x14ac:dyDescent="0.35">
      <c r="A5" t="s">
        <v>15</v>
      </c>
      <c r="BX5">
        <v>1.2441</v>
      </c>
      <c r="BY5">
        <v>2.0764999999999998</v>
      </c>
      <c r="BZ5">
        <v>2.3418999999999999</v>
      </c>
      <c r="CA5">
        <v>6.2064000000000004</v>
      </c>
      <c r="CB5">
        <v>4.1223000000000001</v>
      </c>
      <c r="CC5">
        <v>9.7805</v>
      </c>
      <c r="CD5">
        <v>6.5644999999999998</v>
      </c>
      <c r="CE5">
        <v>3.8359000000000001</v>
      </c>
      <c r="CF5">
        <v>6.9509999999999996</v>
      </c>
      <c r="CG5">
        <v>2.1760000000000002</v>
      </c>
      <c r="CH5">
        <v>0.88300000000000001</v>
      </c>
      <c r="CI5">
        <v>1.978</v>
      </c>
      <c r="CJ5">
        <v>4.4112999999999998</v>
      </c>
      <c r="CK5">
        <v>1.1551</v>
      </c>
      <c r="CL5">
        <v>3.3039999999999998</v>
      </c>
      <c r="CM5">
        <v>8.0391999999999992</v>
      </c>
      <c r="CN5">
        <v>8.6157000000000004</v>
      </c>
      <c r="CO5">
        <v>9.5520999999999994</v>
      </c>
      <c r="CP5">
        <v>7.8971</v>
      </c>
      <c r="CQ5">
        <v>6.2190000000000003</v>
      </c>
      <c r="CR5">
        <v>2.472</v>
      </c>
      <c r="CS5">
        <v>3.6814</v>
      </c>
      <c r="CV5">
        <v>1.2250000000000001</v>
      </c>
      <c r="CY5">
        <v>1.179</v>
      </c>
      <c r="DS5">
        <v>1.1639999999999999</v>
      </c>
    </row>
    <row r="6" spans="1:141" x14ac:dyDescent="0.35">
      <c r="A6" t="s">
        <v>14</v>
      </c>
      <c r="P6">
        <v>2.8E-3</v>
      </c>
      <c r="V6">
        <v>5.0000000000000001E-4</v>
      </c>
      <c r="AD6">
        <v>1.0999999999999999E-2</v>
      </c>
      <c r="AE6">
        <v>7.0000000000000001E-3</v>
      </c>
      <c r="AG6">
        <v>2.5000000000000001E-3</v>
      </c>
      <c r="AH6">
        <v>8.8999999999999999E-3</v>
      </c>
      <c r="AI6">
        <v>8.6999999999999994E-3</v>
      </c>
      <c r="AJ6">
        <v>6.4000000000000003E-3</v>
      </c>
      <c r="AK6">
        <v>7.9100000000000004E-2</v>
      </c>
      <c r="AL6">
        <v>2.5600000000000001E-2</v>
      </c>
      <c r="AM6">
        <v>2E-3</v>
      </c>
      <c r="AN6">
        <v>2.06E-2</v>
      </c>
      <c r="AO6">
        <v>6.4999999999999997E-3</v>
      </c>
      <c r="AP6">
        <v>1.4E-3</v>
      </c>
      <c r="AQ6">
        <v>1.09E-2</v>
      </c>
      <c r="AR6">
        <v>2.0400000000000001E-2</v>
      </c>
      <c r="AS6">
        <v>1.5699999999999999E-2</v>
      </c>
      <c r="AT6">
        <v>2.0500000000000001E-2</v>
      </c>
      <c r="AU6">
        <v>1.5800000000000002E-2</v>
      </c>
      <c r="AV6">
        <v>0.1265</v>
      </c>
      <c r="AW6">
        <v>1.4500000000000001E-2</v>
      </c>
      <c r="AX6">
        <v>0.1295</v>
      </c>
      <c r="AY6">
        <v>4.1200000000000001E-2</v>
      </c>
      <c r="AZ6">
        <v>9.6600000000000005E-2</v>
      </c>
      <c r="BA6">
        <v>3.7400000000000003E-2</v>
      </c>
      <c r="BB6">
        <v>0.29389999999999999</v>
      </c>
      <c r="BC6">
        <v>0.4511</v>
      </c>
      <c r="BD6">
        <v>0.4294</v>
      </c>
      <c r="BE6">
        <v>0.51880000000000004</v>
      </c>
      <c r="BF6">
        <v>0.28920000000000001</v>
      </c>
      <c r="BG6">
        <v>0.30559999999999998</v>
      </c>
      <c r="BH6">
        <v>0.71419999999999995</v>
      </c>
      <c r="BI6">
        <v>0.43080000000000002</v>
      </c>
      <c r="BJ6">
        <v>0.754</v>
      </c>
      <c r="BK6">
        <v>0.22739999999999999</v>
      </c>
      <c r="BL6">
        <v>1.0707</v>
      </c>
      <c r="BM6">
        <v>0.63839999999999997</v>
      </c>
      <c r="BN6">
        <v>0.66549999999999998</v>
      </c>
      <c r="BO6">
        <v>0.58730000000000004</v>
      </c>
      <c r="BP6">
        <v>0.6351</v>
      </c>
      <c r="BQ6">
        <v>0.49</v>
      </c>
      <c r="BR6">
        <v>0.90890000000000004</v>
      </c>
      <c r="BS6">
        <v>0.67069999999999996</v>
      </c>
      <c r="BT6">
        <v>1.3660000000000001</v>
      </c>
      <c r="BU6">
        <v>0.65580000000000005</v>
      </c>
      <c r="BV6">
        <v>1.2190000000000001</v>
      </c>
      <c r="BW6">
        <v>2.8687</v>
      </c>
      <c r="BX6">
        <v>1.7270000000000001</v>
      </c>
      <c r="BY6">
        <v>1.5805</v>
      </c>
      <c r="BZ6">
        <v>2.2597</v>
      </c>
      <c r="CA6">
        <v>4.4568000000000003</v>
      </c>
      <c r="CB6">
        <v>2.3666</v>
      </c>
      <c r="CC6">
        <v>4.0918000000000001</v>
      </c>
      <c r="CD6">
        <v>3.1772</v>
      </c>
      <c r="CE6">
        <v>1.6833</v>
      </c>
      <c r="CF6">
        <v>1.4382999999999999</v>
      </c>
      <c r="CG6">
        <v>1.9047000000000001</v>
      </c>
      <c r="CH6">
        <v>1.2724</v>
      </c>
      <c r="CI6">
        <v>1.3612</v>
      </c>
      <c r="CJ6">
        <v>1.4517</v>
      </c>
      <c r="CK6">
        <v>0.64710000000000001</v>
      </c>
      <c r="CL6">
        <v>0.34389999999999998</v>
      </c>
      <c r="CM6">
        <v>0.54959999999999998</v>
      </c>
      <c r="CN6">
        <v>0.73719999999999997</v>
      </c>
      <c r="CO6">
        <v>0.76180000000000003</v>
      </c>
      <c r="CP6">
        <v>0.85319999999999996</v>
      </c>
      <c r="CQ6">
        <v>0.82779999999999998</v>
      </c>
      <c r="CR6">
        <v>1.4954000000000001</v>
      </c>
      <c r="CS6">
        <v>1.2741</v>
      </c>
      <c r="CT6">
        <v>1.1979</v>
      </c>
      <c r="CU6">
        <v>0.65149999999999997</v>
      </c>
      <c r="CV6">
        <v>0.50570000000000004</v>
      </c>
      <c r="CW6">
        <v>0.44979999999999998</v>
      </c>
      <c r="CX6">
        <v>0.36159999999999998</v>
      </c>
      <c r="CY6">
        <v>0.68200000000000005</v>
      </c>
      <c r="CZ6">
        <v>0.9899</v>
      </c>
      <c r="DA6">
        <v>0.438</v>
      </c>
      <c r="DB6">
        <v>0.52829999999999999</v>
      </c>
      <c r="DC6">
        <v>1.0134000000000001</v>
      </c>
      <c r="DD6">
        <v>0.84650000000000003</v>
      </c>
      <c r="DE6">
        <v>0.50180000000000002</v>
      </c>
      <c r="DF6">
        <v>0.56830000000000003</v>
      </c>
      <c r="DG6">
        <v>0.43830000000000002</v>
      </c>
      <c r="DH6">
        <v>0.20699999999999999</v>
      </c>
      <c r="DI6">
        <v>0.50209999999999999</v>
      </c>
      <c r="DJ6">
        <v>0.59699999999999998</v>
      </c>
      <c r="DK6">
        <v>0.39639999999999997</v>
      </c>
      <c r="DL6">
        <v>0.55330000000000001</v>
      </c>
      <c r="DM6">
        <v>1.3587</v>
      </c>
      <c r="DN6">
        <v>0.70760000000000001</v>
      </c>
      <c r="DO6">
        <v>0.62729999999999997</v>
      </c>
      <c r="DP6">
        <v>1.0206</v>
      </c>
      <c r="DQ6">
        <v>0.32229999999999998</v>
      </c>
      <c r="DR6">
        <v>0.32779999999999998</v>
      </c>
      <c r="DS6">
        <v>0.20100000000000001</v>
      </c>
      <c r="DT6">
        <v>0.24329999999999999</v>
      </c>
      <c r="DU6">
        <v>0.1658</v>
      </c>
      <c r="DV6">
        <v>0.27660000000000001</v>
      </c>
      <c r="DW6">
        <v>0.1109</v>
      </c>
      <c r="DX6">
        <v>4.7699999999999999E-2</v>
      </c>
      <c r="DZ6">
        <f t="shared" ref="DZ6:EG12" si="1">DY6</f>
        <v>0</v>
      </c>
      <c r="EA6">
        <f t="shared" si="1"/>
        <v>0</v>
      </c>
      <c r="EB6">
        <f t="shared" si="1"/>
        <v>0</v>
      </c>
      <c r="EC6">
        <f t="shared" si="1"/>
        <v>0</v>
      </c>
      <c r="ED6">
        <f t="shared" si="1"/>
        <v>0</v>
      </c>
      <c r="EE6">
        <f t="shared" si="1"/>
        <v>0</v>
      </c>
      <c r="EF6">
        <f t="shared" si="1"/>
        <v>0</v>
      </c>
      <c r="EG6">
        <f t="shared" si="1"/>
        <v>0</v>
      </c>
      <c r="EK6">
        <v>7.8799999999999995E-2</v>
      </c>
    </row>
    <row r="7" spans="1:141" x14ac:dyDescent="0.35">
      <c r="A7" t="s">
        <v>13</v>
      </c>
      <c r="CD7">
        <v>1.6500000000000001E-2</v>
      </c>
      <c r="CJ7">
        <v>1.8499999999999999E-2</v>
      </c>
      <c r="CK7">
        <v>1.8800000000000001E-2</v>
      </c>
      <c r="CL7">
        <v>0.374</v>
      </c>
      <c r="CM7">
        <v>0.1502</v>
      </c>
      <c r="CN7">
        <v>0.1681</v>
      </c>
      <c r="CO7">
        <v>9.7600000000000006E-2</v>
      </c>
      <c r="CP7">
        <v>0.1143</v>
      </c>
      <c r="CQ7">
        <v>2.5600000000000001E-2</v>
      </c>
      <c r="CR7">
        <v>9.7600000000000006E-2</v>
      </c>
      <c r="CS7">
        <v>0.1045</v>
      </c>
      <c r="CT7">
        <v>7.6899999999999996E-2</v>
      </c>
      <c r="CU7">
        <v>6.4999999999999997E-3</v>
      </c>
      <c r="CV7">
        <v>1.0800000000000001E-2</v>
      </c>
      <c r="CW7">
        <v>0.1245</v>
      </c>
      <c r="CX7">
        <v>0.03</v>
      </c>
      <c r="CZ7">
        <v>1.8800000000000001E-2</v>
      </c>
      <c r="DA7">
        <v>0.1721</v>
      </c>
      <c r="DB7">
        <v>0.66790000000000005</v>
      </c>
      <c r="DC7">
        <v>6.1199999999999997E-2</v>
      </c>
      <c r="DD7">
        <v>1.5166999999999999</v>
      </c>
      <c r="DE7">
        <v>0.66679999999999995</v>
      </c>
      <c r="DF7">
        <v>1.6358999999999999</v>
      </c>
      <c r="DG7">
        <v>0.37730000000000002</v>
      </c>
      <c r="DH7">
        <v>2.1625000000000001</v>
      </c>
      <c r="DI7">
        <v>2.6558999999999999</v>
      </c>
      <c r="DJ7">
        <v>5.3342999999999998</v>
      </c>
      <c r="DK7">
        <v>8.4834999999999994</v>
      </c>
      <c r="DL7">
        <v>9.9458000000000002</v>
      </c>
      <c r="DM7">
        <v>4.6741999999999999</v>
      </c>
      <c r="DN7">
        <v>6.8426999999999998</v>
      </c>
      <c r="DO7">
        <v>13.250400000000001</v>
      </c>
      <c r="DP7">
        <v>0.86439999999999995</v>
      </c>
      <c r="DQ7">
        <v>4.9493</v>
      </c>
      <c r="DR7">
        <v>8.2391000000000005</v>
      </c>
      <c r="DS7">
        <v>8.7498000000000005</v>
      </c>
      <c r="DT7">
        <v>6.0681000000000003</v>
      </c>
      <c r="DU7">
        <v>6.8747999999999996</v>
      </c>
      <c r="DV7">
        <v>9.2669999999999995</v>
      </c>
      <c r="DW7">
        <v>14.653</v>
      </c>
      <c r="DX7">
        <v>14.2818</v>
      </c>
      <c r="DZ7">
        <f t="shared" si="1"/>
        <v>0</v>
      </c>
      <c r="EA7">
        <f t="shared" si="1"/>
        <v>0</v>
      </c>
      <c r="EB7">
        <f t="shared" si="1"/>
        <v>0</v>
      </c>
      <c r="EC7">
        <f t="shared" si="1"/>
        <v>0</v>
      </c>
      <c r="ED7">
        <f t="shared" si="1"/>
        <v>0</v>
      </c>
      <c r="EE7">
        <f t="shared" si="1"/>
        <v>0</v>
      </c>
      <c r="EF7">
        <f t="shared" si="1"/>
        <v>0</v>
      </c>
      <c r="EG7">
        <f t="shared" si="1"/>
        <v>0</v>
      </c>
      <c r="EK7">
        <v>11.189399999999999</v>
      </c>
    </row>
    <row r="8" spans="1:141" x14ac:dyDescent="0.35">
      <c r="A8" t="s">
        <v>12</v>
      </c>
      <c r="B8">
        <v>3.8999999999999998E-3</v>
      </c>
      <c r="C8">
        <v>5.9999999999999995E-4</v>
      </c>
      <c r="D8">
        <v>3.5999999999999999E-3</v>
      </c>
      <c r="E8">
        <v>1.12E-2</v>
      </c>
      <c r="F8">
        <v>3.2000000000000002E-3</v>
      </c>
      <c r="G8">
        <v>9.1999999999999998E-3</v>
      </c>
      <c r="H8">
        <v>2.3E-3</v>
      </c>
      <c r="I8">
        <v>2.3999999999999998E-3</v>
      </c>
      <c r="J8">
        <v>4.1300000000000003E-2</v>
      </c>
      <c r="K8">
        <v>2.98E-2</v>
      </c>
      <c r="L8">
        <v>4.19E-2</v>
      </c>
      <c r="M8">
        <v>3.9899999999999998E-2</v>
      </c>
      <c r="N8">
        <v>0.11749999999999999</v>
      </c>
      <c r="O8">
        <v>5.7500000000000002E-2</v>
      </c>
      <c r="P8">
        <v>7.0199999999999999E-2</v>
      </c>
      <c r="Q8">
        <v>0.1978</v>
      </c>
      <c r="R8">
        <v>0.14050000000000001</v>
      </c>
      <c r="S8">
        <v>0.2165</v>
      </c>
      <c r="T8">
        <v>0.37919999999999998</v>
      </c>
      <c r="U8">
        <v>0.14480000000000001</v>
      </c>
      <c r="V8">
        <v>0.29399999999999998</v>
      </c>
      <c r="W8">
        <v>0.18140000000000001</v>
      </c>
      <c r="X8">
        <v>0.2646</v>
      </c>
      <c r="Y8">
        <v>0.18790000000000001</v>
      </c>
      <c r="Z8">
        <v>0.31809999999999999</v>
      </c>
      <c r="AA8">
        <v>0.1608</v>
      </c>
      <c r="AB8">
        <v>0.28960000000000002</v>
      </c>
      <c r="AC8">
        <v>0.16789999999999999</v>
      </c>
      <c r="AD8">
        <v>0.40949999999999998</v>
      </c>
      <c r="AE8">
        <v>0.53200000000000003</v>
      </c>
      <c r="AF8">
        <v>0.71299999999999997</v>
      </c>
      <c r="AG8">
        <v>0.28439999999999999</v>
      </c>
      <c r="AH8">
        <v>0.42559999999999998</v>
      </c>
      <c r="AI8">
        <v>1.0367</v>
      </c>
      <c r="AJ8">
        <v>0.28489999999999999</v>
      </c>
      <c r="AK8">
        <v>0.81469999999999998</v>
      </c>
      <c r="AL8">
        <v>0.61009999999999998</v>
      </c>
      <c r="AM8">
        <v>0.26790000000000003</v>
      </c>
      <c r="AN8">
        <v>3.8399999999999997E-2</v>
      </c>
      <c r="AO8">
        <v>3.7600000000000001E-2</v>
      </c>
      <c r="AP8">
        <v>6.9599999999999995E-2</v>
      </c>
      <c r="AQ8">
        <v>0.78859999999999997</v>
      </c>
      <c r="AR8">
        <v>0.35</v>
      </c>
      <c r="AS8">
        <v>0.67359999999999998</v>
      </c>
      <c r="AT8">
        <v>0.55740000000000001</v>
      </c>
      <c r="AU8">
        <v>0.3977</v>
      </c>
      <c r="AV8">
        <v>0.73780000000000001</v>
      </c>
      <c r="AW8">
        <v>1.1291</v>
      </c>
      <c r="AX8">
        <v>1.0999000000000001</v>
      </c>
      <c r="AY8">
        <v>1.0152000000000001</v>
      </c>
      <c r="AZ8">
        <v>0.38850000000000001</v>
      </c>
      <c r="BA8">
        <v>5.7599999999999998E-2</v>
      </c>
      <c r="BB8">
        <v>0.16700000000000001</v>
      </c>
      <c r="BC8">
        <v>0.7964</v>
      </c>
      <c r="BD8">
        <v>1.2907</v>
      </c>
      <c r="BE8">
        <v>1.196</v>
      </c>
      <c r="BF8">
        <v>1.4092</v>
      </c>
      <c r="BG8">
        <v>1.7083999999999999</v>
      </c>
      <c r="BH8">
        <v>1.9928999999999999</v>
      </c>
      <c r="BI8">
        <v>1.3056000000000001</v>
      </c>
      <c r="BJ8">
        <v>1.7546999999999999</v>
      </c>
      <c r="BK8">
        <v>1.2155</v>
      </c>
      <c r="BL8">
        <v>1.4959</v>
      </c>
      <c r="BM8">
        <v>2.8401999999999998</v>
      </c>
      <c r="BN8">
        <v>1.7801</v>
      </c>
      <c r="BO8">
        <v>1.6182000000000001</v>
      </c>
      <c r="BP8">
        <v>3.5609000000000002</v>
      </c>
      <c r="BQ8">
        <v>2.4948999999999999</v>
      </c>
      <c r="BR8">
        <v>3.4363000000000001</v>
      </c>
      <c r="BS8">
        <v>2.3353000000000002</v>
      </c>
      <c r="BT8">
        <v>2.1360999999999999</v>
      </c>
      <c r="BU8">
        <v>1.5783</v>
      </c>
      <c r="BV8">
        <v>3.9666000000000001</v>
      </c>
      <c r="BW8">
        <v>2.8338000000000001</v>
      </c>
      <c r="BX8">
        <v>2.0036999999999998</v>
      </c>
      <c r="BY8">
        <v>1.5701000000000001</v>
      </c>
      <c r="BZ8">
        <v>1.4883</v>
      </c>
      <c r="CA8">
        <v>0.73270000000000002</v>
      </c>
      <c r="CB8">
        <v>6.2431999999999999</v>
      </c>
      <c r="CC8">
        <v>1.4705999999999999</v>
      </c>
      <c r="CD8">
        <v>2.5895999999999999</v>
      </c>
      <c r="CE8">
        <v>2.024</v>
      </c>
      <c r="CF8">
        <v>1.3992</v>
      </c>
      <c r="CG8">
        <v>3.5105</v>
      </c>
      <c r="CH8">
        <v>3.5261</v>
      </c>
      <c r="CI8">
        <v>1.6400999999999999</v>
      </c>
      <c r="CJ8">
        <v>0.42009999999999997</v>
      </c>
      <c r="CK8">
        <v>0.83789999999999998</v>
      </c>
      <c r="CL8">
        <v>1.0528999999999999</v>
      </c>
      <c r="CM8">
        <v>2.1554000000000002</v>
      </c>
      <c r="CN8">
        <v>4.4291</v>
      </c>
      <c r="CO8">
        <v>0.71970000000000001</v>
      </c>
      <c r="CP8">
        <v>0.4819</v>
      </c>
      <c r="CQ8">
        <v>0.69269999999999998</v>
      </c>
      <c r="CR8">
        <v>0.86170000000000002</v>
      </c>
      <c r="CS8">
        <v>0.53710000000000002</v>
      </c>
      <c r="CT8">
        <v>1.6083000000000001</v>
      </c>
      <c r="CU8">
        <v>0.25890000000000002</v>
      </c>
      <c r="CV8">
        <v>0.22700000000000001</v>
      </c>
      <c r="CW8">
        <v>0.2697</v>
      </c>
      <c r="CX8">
        <v>1.1476</v>
      </c>
      <c r="CY8">
        <v>9.9599999999999994E-2</v>
      </c>
      <c r="CZ8">
        <v>6.1899999999999997E-2</v>
      </c>
      <c r="DA8">
        <v>2.8999999999999998E-3</v>
      </c>
      <c r="DB8">
        <v>0.11899999999999999</v>
      </c>
      <c r="DC8">
        <v>5.9700000000000003E-2</v>
      </c>
      <c r="DD8">
        <v>0.1076</v>
      </c>
      <c r="DE8">
        <v>0.35220000000000001</v>
      </c>
      <c r="DF8">
        <v>0.10489999999999999</v>
      </c>
      <c r="DG8">
        <v>7.7299999999999994E-2</v>
      </c>
      <c r="DH8">
        <v>0.06</v>
      </c>
      <c r="DI8">
        <v>7.2800000000000004E-2</v>
      </c>
      <c r="DJ8">
        <v>6.9400000000000003E-2</v>
      </c>
      <c r="DK8">
        <v>9.7299999999999998E-2</v>
      </c>
      <c r="DL8">
        <v>0.2455</v>
      </c>
      <c r="DM8">
        <v>4.2099999999999999E-2</v>
      </c>
      <c r="DN8">
        <v>0.15540000000000001</v>
      </c>
      <c r="DO8">
        <v>0.58089999999999997</v>
      </c>
      <c r="DP8">
        <v>0.49299999999999999</v>
      </c>
      <c r="DQ8">
        <v>0.19309999999999999</v>
      </c>
      <c r="DR8">
        <v>0.215</v>
      </c>
      <c r="DS8">
        <v>0.37930000000000003</v>
      </c>
      <c r="DT8">
        <v>0.2422</v>
      </c>
      <c r="DU8">
        <v>0.26050000000000001</v>
      </c>
      <c r="DV8">
        <v>3.8199999999999998E-2</v>
      </c>
      <c r="DW8">
        <v>0.2016</v>
      </c>
      <c r="DX8">
        <v>8.9700000000000002E-2</v>
      </c>
      <c r="DZ8">
        <f t="shared" si="1"/>
        <v>0</v>
      </c>
      <c r="EA8">
        <f t="shared" si="1"/>
        <v>0</v>
      </c>
      <c r="EB8">
        <f t="shared" si="1"/>
        <v>0</v>
      </c>
      <c r="EC8">
        <f t="shared" si="1"/>
        <v>0</v>
      </c>
      <c r="ED8">
        <f t="shared" si="1"/>
        <v>0</v>
      </c>
      <c r="EE8">
        <f t="shared" si="1"/>
        <v>0</v>
      </c>
      <c r="EF8">
        <f t="shared" si="1"/>
        <v>0</v>
      </c>
      <c r="EG8">
        <f t="shared" si="1"/>
        <v>0</v>
      </c>
      <c r="EK8">
        <v>6.8599999999999994E-2</v>
      </c>
    </row>
    <row r="9" spans="1:141" x14ac:dyDescent="0.35">
      <c r="A9" t="s">
        <v>11</v>
      </c>
      <c r="AB9">
        <v>1.14E-2</v>
      </c>
      <c r="AE9">
        <v>6.0000000000000001E-3</v>
      </c>
      <c r="AF9">
        <v>1.4800000000000001E-2</v>
      </c>
      <c r="AH9">
        <v>1.5E-3</v>
      </c>
      <c r="AI9">
        <v>3.0000000000000001E-3</v>
      </c>
      <c r="AJ9">
        <v>2.64E-2</v>
      </c>
      <c r="AK9">
        <v>3.1099999999999999E-2</v>
      </c>
      <c r="AN9">
        <v>2.8E-3</v>
      </c>
      <c r="AO9">
        <v>3.0000000000000001E-3</v>
      </c>
      <c r="AP9">
        <v>7.4200000000000002E-2</v>
      </c>
      <c r="AQ9">
        <v>1.9800000000000002E-2</v>
      </c>
      <c r="AR9">
        <v>6.3E-3</v>
      </c>
      <c r="AS9">
        <v>2.3199999999999998E-2</v>
      </c>
      <c r="AT9">
        <v>3.39E-2</v>
      </c>
      <c r="AU9">
        <v>0.13780000000000001</v>
      </c>
      <c r="AV9">
        <v>9.4799999999999995E-2</v>
      </c>
      <c r="AW9">
        <v>0.26790000000000003</v>
      </c>
      <c r="AX9">
        <v>0.51770000000000005</v>
      </c>
      <c r="AY9">
        <v>0.14399999999999999</v>
      </c>
      <c r="AZ9">
        <v>0.1041</v>
      </c>
      <c r="BA9">
        <v>6.2899999999999998E-2</v>
      </c>
      <c r="BB9">
        <v>0.21709999999999999</v>
      </c>
      <c r="BC9">
        <v>0.70820000000000005</v>
      </c>
      <c r="BD9">
        <v>1.2668999999999999</v>
      </c>
      <c r="BE9">
        <v>1.5490999999999999</v>
      </c>
      <c r="BF9">
        <v>1.7801</v>
      </c>
      <c r="BG9">
        <v>2.7279</v>
      </c>
      <c r="BH9">
        <v>4.0391000000000004</v>
      </c>
      <c r="BI9">
        <v>5.1913999999999998</v>
      </c>
      <c r="BJ9">
        <v>6.6502999999999997</v>
      </c>
      <c r="BK9">
        <v>2.2395</v>
      </c>
      <c r="BL9">
        <v>3.7618</v>
      </c>
      <c r="BM9">
        <v>4.9386999999999999</v>
      </c>
      <c r="BN9">
        <v>6.0754000000000001</v>
      </c>
      <c r="BO9">
        <v>4.8973000000000004</v>
      </c>
      <c r="BP9">
        <v>3.5830000000000002</v>
      </c>
      <c r="BQ9">
        <v>3.7951999999999999</v>
      </c>
      <c r="BR9">
        <v>4.0012999999999996</v>
      </c>
      <c r="BS9">
        <v>4.4684999999999997</v>
      </c>
      <c r="BT9">
        <v>4.1660000000000004</v>
      </c>
      <c r="BU9">
        <v>3.3780000000000001</v>
      </c>
      <c r="BV9">
        <v>6.7427999999999999</v>
      </c>
      <c r="BW9">
        <v>7.9188999999999998</v>
      </c>
      <c r="BX9">
        <v>11.2744</v>
      </c>
      <c r="BY9">
        <v>10.460900000000001</v>
      </c>
      <c r="BZ9">
        <v>12.134399999999999</v>
      </c>
      <c r="CA9">
        <v>11.8485</v>
      </c>
      <c r="CB9">
        <v>14.161899999999999</v>
      </c>
      <c r="CC9">
        <v>10.2028</v>
      </c>
      <c r="CD9">
        <v>10.760999999999999</v>
      </c>
      <c r="CE9">
        <v>7.7685000000000004</v>
      </c>
      <c r="CF9">
        <v>11.0253</v>
      </c>
      <c r="CG9">
        <v>10.766400000000001</v>
      </c>
      <c r="CH9">
        <v>9.7911000000000001</v>
      </c>
      <c r="CI9">
        <v>15.2193</v>
      </c>
      <c r="CJ9">
        <v>8.9076000000000004</v>
      </c>
      <c r="CK9">
        <v>10.895899999999999</v>
      </c>
      <c r="CL9">
        <v>6.2011000000000003</v>
      </c>
      <c r="CM9">
        <v>11.124499999999999</v>
      </c>
      <c r="CN9">
        <v>6.1120999999999999</v>
      </c>
      <c r="CO9">
        <v>5.8639000000000001</v>
      </c>
      <c r="CP9">
        <v>4.0862999999999996</v>
      </c>
      <c r="CQ9">
        <v>1.7961</v>
      </c>
      <c r="CR9">
        <v>3.2656999999999998</v>
      </c>
      <c r="CS9">
        <v>1.9239999999999999</v>
      </c>
      <c r="CT9">
        <v>3.1438999999999999</v>
      </c>
      <c r="CU9">
        <v>1.2645</v>
      </c>
      <c r="CV9">
        <v>0.13689999999999999</v>
      </c>
      <c r="CW9">
        <v>0.94750000000000001</v>
      </c>
      <c r="CX9">
        <v>2.5299999999999998</v>
      </c>
      <c r="CY9">
        <v>1.3130999999999999</v>
      </c>
      <c r="CZ9">
        <v>7.8200000000000006E-2</v>
      </c>
      <c r="DA9">
        <v>5.28E-2</v>
      </c>
      <c r="DB9">
        <v>0.22</v>
      </c>
      <c r="DC9">
        <v>0.1215</v>
      </c>
      <c r="DD9">
        <v>0.44</v>
      </c>
      <c r="DE9">
        <v>1.0999999999999999E-2</v>
      </c>
      <c r="DF9">
        <v>8.6800000000000002E-2</v>
      </c>
      <c r="DG9">
        <v>0.52100000000000002</v>
      </c>
      <c r="DH9">
        <v>0.39939999999999998</v>
      </c>
      <c r="DI9">
        <v>0.53090000000000004</v>
      </c>
      <c r="DJ9">
        <v>1.4212</v>
      </c>
      <c r="DK9">
        <v>1.4837</v>
      </c>
      <c r="DL9">
        <v>1.7863</v>
      </c>
      <c r="DM9">
        <v>5.3647999999999998</v>
      </c>
      <c r="DN9">
        <v>3.8765000000000001</v>
      </c>
      <c r="DO9">
        <v>3.7530000000000001</v>
      </c>
      <c r="DP9">
        <v>1.5506</v>
      </c>
      <c r="DQ9">
        <v>7.0900000000000005E-2</v>
      </c>
      <c r="DW9">
        <v>1.7000000000000001E-2</v>
      </c>
      <c r="DZ9">
        <f t="shared" si="1"/>
        <v>0</v>
      </c>
      <c r="EA9">
        <f t="shared" si="1"/>
        <v>0</v>
      </c>
      <c r="EB9">
        <f t="shared" si="1"/>
        <v>0</v>
      </c>
      <c r="EC9">
        <f t="shared" si="1"/>
        <v>0</v>
      </c>
      <c r="ED9">
        <f t="shared" si="1"/>
        <v>0</v>
      </c>
      <c r="EE9">
        <f t="shared" si="1"/>
        <v>0</v>
      </c>
      <c r="EF9">
        <f t="shared" si="1"/>
        <v>0</v>
      </c>
      <c r="EG9">
        <f t="shared" si="1"/>
        <v>0</v>
      </c>
    </row>
    <row r="10" spans="1:141" x14ac:dyDescent="0.35">
      <c r="A10" t="s">
        <v>60</v>
      </c>
      <c r="B10">
        <f>B34+'BTM Solar'!A12</f>
        <v>0</v>
      </c>
      <c r="C10">
        <f>C34+'BTM Solar'!B12</f>
        <v>0</v>
      </c>
      <c r="D10">
        <f>D34+'BTM Solar'!C12</f>
        <v>0</v>
      </c>
      <c r="E10">
        <f>E34+'BTM Solar'!D12</f>
        <v>0</v>
      </c>
      <c r="F10">
        <f>F34+'BTM Solar'!E12</f>
        <v>0</v>
      </c>
      <c r="G10">
        <f>G34+'BTM Solar'!F12</f>
        <v>0</v>
      </c>
      <c r="H10">
        <f>H34+'BTM Solar'!G12</f>
        <v>0</v>
      </c>
      <c r="I10">
        <f>I34+'BTM Solar'!H12</f>
        <v>0</v>
      </c>
      <c r="J10">
        <f>J34+'BTM Solar'!I12</f>
        <v>0</v>
      </c>
      <c r="K10">
        <f>K34+'BTM Solar'!J12</f>
        <v>0</v>
      </c>
      <c r="L10">
        <f>L34+'BTM Solar'!K12</f>
        <v>0</v>
      </c>
      <c r="M10">
        <f>M34+'BTM Solar'!L12</f>
        <v>0</v>
      </c>
      <c r="N10">
        <f>N34+'BTM Solar'!M12</f>
        <v>0</v>
      </c>
      <c r="O10">
        <f>O34+'BTM Solar'!N12</f>
        <v>0</v>
      </c>
      <c r="P10">
        <f>P34+'BTM Solar'!O12</f>
        <v>0</v>
      </c>
      <c r="Q10">
        <f>Q34+'BTM Solar'!P12</f>
        <v>0</v>
      </c>
      <c r="R10">
        <f>R34+'BTM Solar'!Q12</f>
        <v>0</v>
      </c>
      <c r="S10">
        <f>S34+'BTM Solar'!R12</f>
        <v>0</v>
      </c>
      <c r="T10">
        <f>T34+'BTM Solar'!S12</f>
        <v>0</v>
      </c>
      <c r="U10">
        <f>U34+'BTM Solar'!T12</f>
        <v>0</v>
      </c>
      <c r="V10">
        <f>V34+'BTM Solar'!U12</f>
        <v>0</v>
      </c>
      <c r="W10">
        <f>W34+'BTM Solar'!V12</f>
        <v>0</v>
      </c>
      <c r="X10">
        <f>X34+'BTM Solar'!W12</f>
        <v>0</v>
      </c>
      <c r="Y10">
        <f>Y34+'BTM Solar'!X12</f>
        <v>0</v>
      </c>
      <c r="Z10">
        <f>Z34+'BTM Solar'!Y12</f>
        <v>0</v>
      </c>
      <c r="AA10">
        <f>AA34+'BTM Solar'!Z12</f>
        <v>0</v>
      </c>
      <c r="AB10">
        <f>AB34+'BTM Solar'!AA12</f>
        <v>0</v>
      </c>
      <c r="AC10">
        <f>AC34+'BTM Solar'!AB12</f>
        <v>0</v>
      </c>
      <c r="AD10">
        <f>AD34+'BTM Solar'!AC12</f>
        <v>0</v>
      </c>
      <c r="AE10">
        <f>AE34+'BTM Solar'!AD12</f>
        <v>0</v>
      </c>
      <c r="AF10">
        <f>AF34+'BTM Solar'!AE12</f>
        <v>0</v>
      </c>
      <c r="AG10">
        <f>AG34+'BTM Solar'!AF12</f>
        <v>0</v>
      </c>
      <c r="AH10">
        <f>AH34+'BTM Solar'!AG12</f>
        <v>0</v>
      </c>
      <c r="AI10">
        <f>AI34+'BTM Solar'!AH12</f>
        <v>0</v>
      </c>
      <c r="AJ10">
        <f>AJ34+'BTM Solar'!AI12</f>
        <v>0</v>
      </c>
      <c r="AK10">
        <f>AK34+'BTM Solar'!AJ12</f>
        <v>0</v>
      </c>
      <c r="AL10">
        <f>AL34+'BTM Solar'!AK12</f>
        <v>0</v>
      </c>
      <c r="AM10">
        <f>AM34+'BTM Solar'!AL12</f>
        <v>0</v>
      </c>
      <c r="AN10">
        <f>AN34+'BTM Solar'!AM12</f>
        <v>0</v>
      </c>
      <c r="AO10">
        <f>AO34+'BTM Solar'!AN12</f>
        <v>0</v>
      </c>
      <c r="AP10">
        <f>AP34+'BTM Solar'!AO12</f>
        <v>0</v>
      </c>
      <c r="AQ10">
        <f>AQ34+'BTM Solar'!AP12</f>
        <v>0</v>
      </c>
      <c r="AR10">
        <f>AR34+'BTM Solar'!AQ12</f>
        <v>0</v>
      </c>
      <c r="AS10">
        <f>AS34+'BTM Solar'!AR12</f>
        <v>0</v>
      </c>
      <c r="AT10">
        <f>AT34+'BTM Solar'!AS12</f>
        <v>0</v>
      </c>
      <c r="AU10">
        <f>AU34+'BTM Solar'!AT12</f>
        <v>0</v>
      </c>
      <c r="AV10">
        <f>AV34+'BTM Solar'!AU12</f>
        <v>0</v>
      </c>
      <c r="AW10">
        <f>AW34+'BTM Solar'!AV12</f>
        <v>0</v>
      </c>
      <c r="AX10">
        <f>AX34+'BTM Solar'!AW12</f>
        <v>0</v>
      </c>
      <c r="AY10">
        <f>AY34+'BTM Solar'!AX12</f>
        <v>0</v>
      </c>
      <c r="AZ10">
        <f>AZ34+'BTM Solar'!AY12</f>
        <v>0</v>
      </c>
      <c r="BA10">
        <f>BA34+'BTM Solar'!AZ12</f>
        <v>0</v>
      </c>
      <c r="BB10">
        <f>BB34+'BTM Solar'!BA12</f>
        <v>0</v>
      </c>
      <c r="BC10">
        <f>BC34+'BTM Solar'!BB12</f>
        <v>0</v>
      </c>
      <c r="BD10">
        <f>BD34+'BTM Solar'!BC12</f>
        <v>0</v>
      </c>
      <c r="BE10">
        <f>BE34+'BTM Solar'!BD12</f>
        <v>0</v>
      </c>
      <c r="BF10">
        <f>BF34+'BTM Solar'!BE12</f>
        <v>0</v>
      </c>
      <c r="BG10">
        <f>BG34+'BTM Solar'!BF12</f>
        <v>0</v>
      </c>
      <c r="BH10">
        <f>BH34+'BTM Solar'!BG12</f>
        <v>0</v>
      </c>
      <c r="BI10">
        <f>BI34+'BTM Solar'!BH12</f>
        <v>0</v>
      </c>
      <c r="BJ10">
        <f>BJ34+'BTM Solar'!BI12</f>
        <v>0</v>
      </c>
      <c r="BK10">
        <f>BK34+'BTM Solar'!BJ12</f>
        <v>0</v>
      </c>
      <c r="BL10">
        <f>BL34+'BTM Solar'!BK12</f>
        <v>0</v>
      </c>
      <c r="BM10">
        <f>BM34+'BTM Solar'!BL12</f>
        <v>0</v>
      </c>
      <c r="BN10">
        <f>BN34+'BTM Solar'!BM12</f>
        <v>0</v>
      </c>
      <c r="BO10">
        <f>BO34+'BTM Solar'!BN12</f>
        <v>0</v>
      </c>
      <c r="BP10">
        <f>BP34+'BTM Solar'!BO12</f>
        <v>0</v>
      </c>
      <c r="BQ10">
        <f>BQ34+'BTM Solar'!BP12</f>
        <v>0</v>
      </c>
      <c r="BR10">
        <f>BR34+'BTM Solar'!BQ12</f>
        <v>0</v>
      </c>
      <c r="BS10">
        <f>BS34+'BTM Solar'!BR12</f>
        <v>0</v>
      </c>
      <c r="BT10">
        <f>BT34+'BTM Solar'!BS12</f>
        <v>0</v>
      </c>
      <c r="BU10">
        <f>BU34+'BTM Solar'!BT12</f>
        <v>0</v>
      </c>
      <c r="BV10">
        <f>BV34+'BTM Solar'!BU12</f>
        <v>0</v>
      </c>
      <c r="BW10">
        <f>BW34+'BTM Solar'!BV12</f>
        <v>0</v>
      </c>
      <c r="BX10">
        <f>BX34+'BTM Solar'!BW12</f>
        <v>0</v>
      </c>
      <c r="BY10">
        <f>BY34+'BTM Solar'!BX12</f>
        <v>0</v>
      </c>
      <c r="BZ10">
        <f>BZ34+'BTM Solar'!BY12</f>
        <v>0</v>
      </c>
      <c r="CA10">
        <f>CA34+'BTM Solar'!BZ12</f>
        <v>0</v>
      </c>
      <c r="CB10">
        <f>CB34+'BTM Solar'!CA12</f>
        <v>0</v>
      </c>
      <c r="CC10">
        <f>CC34+'BTM Solar'!CB12</f>
        <v>0</v>
      </c>
      <c r="CD10">
        <f>CD34+'BTM Solar'!CC12</f>
        <v>0</v>
      </c>
      <c r="CE10">
        <f>CE34+'BTM Solar'!CD12</f>
        <v>0</v>
      </c>
      <c r="CF10">
        <f>CF34+'BTM Solar'!CE12</f>
        <v>0</v>
      </c>
      <c r="CG10">
        <f>CG34+'BTM Solar'!CF12</f>
        <v>0</v>
      </c>
      <c r="CH10">
        <f>CH34+'BTM Solar'!CG12</f>
        <v>0</v>
      </c>
      <c r="CI10">
        <f>CI34+'BTM Solar'!CH12</f>
        <v>0</v>
      </c>
      <c r="CJ10">
        <f>CJ34+'BTM Solar'!CI12</f>
        <v>0</v>
      </c>
      <c r="CK10">
        <f>CK34+'BTM Solar'!CJ12</f>
        <v>0</v>
      </c>
      <c r="CL10">
        <f>CL34+'BTM Solar'!CK12</f>
        <v>0</v>
      </c>
      <c r="CM10">
        <f>CM34+'BTM Solar'!CL12</f>
        <v>1.4800000000000001E-2</v>
      </c>
      <c r="CN10">
        <f>CN34+'BTM Solar'!CM12</f>
        <v>0.03</v>
      </c>
      <c r="CO10">
        <f>CO34+'BTM Solar'!CN12</f>
        <v>7.2999999999999995E-2</v>
      </c>
      <c r="CP10">
        <f>CP34+'BTM Solar'!CO12</f>
        <v>3.5999999999999997E-2</v>
      </c>
      <c r="CQ10">
        <f>CQ34+'BTM Solar'!CP12</f>
        <v>7.2400000000000006E-2</v>
      </c>
      <c r="CR10">
        <f>CR34+'BTM Solar'!CQ12</f>
        <v>0.08</v>
      </c>
      <c r="CS10">
        <f>CS34+'BTM Solar'!CR12</f>
        <v>6.4000000000000001E-2</v>
      </c>
      <c r="CT10">
        <f>CT34+'BTM Solar'!CS12</f>
        <v>0</v>
      </c>
      <c r="CU10">
        <f>CU34+'BTM Solar'!CT12</f>
        <v>0</v>
      </c>
      <c r="CV10">
        <f>CV34+'BTM Solar'!CU12</f>
        <v>0</v>
      </c>
      <c r="CW10">
        <f>CW34+'BTM Solar'!CV12</f>
        <v>0</v>
      </c>
      <c r="CX10">
        <f>CX34+'BTM Solar'!CW12</f>
        <v>0</v>
      </c>
      <c r="CY10">
        <f>CY34+'BTM Solar'!CX12</f>
        <v>0</v>
      </c>
      <c r="CZ10">
        <f>CZ34+'BTM Solar'!CY12</f>
        <v>0</v>
      </c>
      <c r="DA10">
        <f>DA34+'BTM Solar'!CZ12</f>
        <v>1E-4</v>
      </c>
      <c r="DB10">
        <f>DB34+'BTM Solar'!DA12</f>
        <v>1E-4</v>
      </c>
      <c r="DC10">
        <f>DC34+'BTM Solar'!DB12</f>
        <v>0</v>
      </c>
      <c r="DD10">
        <f>DD34+'BTM Solar'!DC12</f>
        <v>4.5999999999999999E-3</v>
      </c>
      <c r="DE10">
        <f>DE34+'BTM Solar'!DD12</f>
        <v>3.0000000000000001E-3</v>
      </c>
      <c r="DF10">
        <f>DF34+'BTM Solar'!DE12</f>
        <v>2.0000000000000001E-4</v>
      </c>
      <c r="DG10">
        <f>DG34+'BTM Solar'!DF12</f>
        <v>0</v>
      </c>
      <c r="DH10">
        <f>DH34+'BTM Solar'!DG12</f>
        <v>2.8E-3</v>
      </c>
      <c r="DI10">
        <f>DI34+'BTM Solar'!DH12</f>
        <v>1.8E-3</v>
      </c>
      <c r="DJ10">
        <f>DJ34+'BTM Solar'!DI12</f>
        <v>7.0699999999999999E-2</v>
      </c>
      <c r="DK10">
        <f>DK34+'BTM Solar'!DJ12</f>
        <v>3.2899999999999999E-2</v>
      </c>
      <c r="DL10">
        <f>DL34+'BTM Solar'!DK12</f>
        <v>0.1069</v>
      </c>
      <c r="DM10">
        <f>DM34+'BTM Solar'!DL12</f>
        <v>0.23130000000000001</v>
      </c>
      <c r="DN10">
        <f>DN34+'BTM Solar'!DM12</f>
        <v>0.77800000000000002</v>
      </c>
      <c r="DO10">
        <f>DO34+'BTM Solar'!DN12</f>
        <v>1.6085</v>
      </c>
      <c r="DP10">
        <f>DP34+'BTM Solar'!DO12</f>
        <v>3.5373999999999999</v>
      </c>
      <c r="DQ10">
        <f>DQ34+'BTM Solar'!DP12</f>
        <v>3.6644999999999999</v>
      </c>
      <c r="DR10">
        <f>DR34+'BTM Solar'!DQ12</f>
        <v>5.9209999999999994</v>
      </c>
      <c r="DS10">
        <f>DS34+'BTM Solar'!DR12</f>
        <v>10.8818</v>
      </c>
      <c r="DT10">
        <f>DT34+'BTM Solar'!DS12</f>
        <v>8.4903999999999993</v>
      </c>
      <c r="DU10">
        <f>DU34+'BTM Solar'!DT12</f>
        <v>8.2860000000000014</v>
      </c>
      <c r="DV10">
        <f>DV34+'BTM Solar'!DU12</f>
        <v>9.2073</v>
      </c>
      <c r="DW10">
        <f>DW34+'BTM Solar'!DV12</f>
        <v>14.939699999999997</v>
      </c>
      <c r="DX10">
        <f>DX34+'BTM Solar'!DW12</f>
        <v>18.6065</v>
      </c>
      <c r="DZ10">
        <f t="shared" si="1"/>
        <v>0</v>
      </c>
      <c r="EA10">
        <f t="shared" si="1"/>
        <v>0</v>
      </c>
      <c r="EB10">
        <f t="shared" si="1"/>
        <v>0</v>
      </c>
      <c r="EC10">
        <f t="shared" si="1"/>
        <v>0</v>
      </c>
      <c r="ED10">
        <f t="shared" si="1"/>
        <v>0</v>
      </c>
      <c r="EE10">
        <f t="shared" si="1"/>
        <v>0</v>
      </c>
      <c r="EF10">
        <f t="shared" si="1"/>
        <v>0</v>
      </c>
      <c r="EG10">
        <f t="shared" si="1"/>
        <v>0</v>
      </c>
      <c r="EK10">
        <v>17.771000000000001</v>
      </c>
    </row>
    <row r="11" spans="1:141" x14ac:dyDescent="0.35">
      <c r="A11" t="s">
        <v>9</v>
      </c>
      <c r="BY11">
        <v>2E-3</v>
      </c>
      <c r="DA11">
        <v>1E-3</v>
      </c>
      <c r="DF11">
        <v>0.04</v>
      </c>
      <c r="DK11">
        <v>3.0000000000000001E-3</v>
      </c>
      <c r="DL11">
        <v>6.0000000000000001E-3</v>
      </c>
      <c r="DM11">
        <v>1.2999999999999999E-2</v>
      </c>
      <c r="DN11">
        <v>5.1799999999999999E-2</v>
      </c>
      <c r="DO11">
        <v>7.1800000000000003E-2</v>
      </c>
      <c r="DP11">
        <v>5.5500000000000001E-2</v>
      </c>
      <c r="DQ11">
        <v>3.0700000000000002E-2</v>
      </c>
      <c r="DR11">
        <v>0.14929999999999999</v>
      </c>
      <c r="DS11">
        <v>0.19220000000000001</v>
      </c>
      <c r="DT11">
        <v>0.124</v>
      </c>
      <c r="DU11">
        <v>0.2223</v>
      </c>
      <c r="DV11">
        <v>0.16950000000000001</v>
      </c>
      <c r="DW11">
        <v>0.49059999999999998</v>
      </c>
      <c r="DX11">
        <v>3.2244999999999999</v>
      </c>
      <c r="DZ11">
        <f t="shared" si="1"/>
        <v>0</v>
      </c>
      <c r="EA11">
        <f t="shared" si="1"/>
        <v>0</v>
      </c>
      <c r="EB11">
        <f t="shared" si="1"/>
        <v>0</v>
      </c>
      <c r="EC11">
        <f t="shared" si="1"/>
        <v>0</v>
      </c>
      <c r="ED11">
        <f t="shared" si="1"/>
        <v>0</v>
      </c>
      <c r="EE11">
        <f t="shared" si="1"/>
        <v>0</v>
      </c>
      <c r="EF11">
        <f t="shared" si="1"/>
        <v>0</v>
      </c>
      <c r="EG11">
        <f t="shared" si="1"/>
        <v>0</v>
      </c>
      <c r="EK11">
        <v>6.1791999999999998</v>
      </c>
    </row>
    <row r="12" spans="1:141" x14ac:dyDescent="0.35">
      <c r="A12" t="s">
        <v>52</v>
      </c>
      <c r="DZ12">
        <f t="shared" si="1"/>
        <v>0</v>
      </c>
      <c r="EA12">
        <f t="shared" si="1"/>
        <v>0</v>
      </c>
      <c r="EB12">
        <f t="shared" si="1"/>
        <v>0</v>
      </c>
      <c r="EC12">
        <f t="shared" si="1"/>
        <v>0</v>
      </c>
      <c r="ED12">
        <f t="shared" si="1"/>
        <v>0</v>
      </c>
      <c r="EE12">
        <f t="shared" si="1"/>
        <v>0</v>
      </c>
      <c r="EF12">
        <f t="shared" si="1"/>
        <v>0</v>
      </c>
      <c r="EG12">
        <f t="shared" si="1"/>
        <v>0</v>
      </c>
    </row>
    <row r="13" spans="1:141" x14ac:dyDescent="0.35">
      <c r="A13" t="s">
        <v>54</v>
      </c>
      <c r="B13">
        <f>SUM(B7,B10)</f>
        <v>0</v>
      </c>
      <c r="C13">
        <f t="shared" ref="C13:BN13" si="2">SUM(C7,C10)</f>
        <v>0</v>
      </c>
      <c r="D13">
        <f t="shared" si="2"/>
        <v>0</v>
      </c>
      <c r="E13">
        <f t="shared" si="2"/>
        <v>0</v>
      </c>
      <c r="F13">
        <f t="shared" si="2"/>
        <v>0</v>
      </c>
      <c r="G13">
        <f t="shared" si="2"/>
        <v>0</v>
      </c>
      <c r="H13">
        <f t="shared" si="2"/>
        <v>0</v>
      </c>
      <c r="I13">
        <f t="shared" si="2"/>
        <v>0</v>
      </c>
      <c r="J13">
        <f t="shared" si="2"/>
        <v>0</v>
      </c>
      <c r="K13">
        <f t="shared" si="2"/>
        <v>0</v>
      </c>
      <c r="L13">
        <f t="shared" si="2"/>
        <v>0</v>
      </c>
      <c r="M13">
        <f t="shared" si="2"/>
        <v>0</v>
      </c>
      <c r="N13">
        <f t="shared" si="2"/>
        <v>0</v>
      </c>
      <c r="O13">
        <f t="shared" si="2"/>
        <v>0</v>
      </c>
      <c r="P13">
        <f t="shared" si="2"/>
        <v>0</v>
      </c>
      <c r="Q13">
        <f t="shared" si="2"/>
        <v>0</v>
      </c>
      <c r="R13">
        <f t="shared" si="2"/>
        <v>0</v>
      </c>
      <c r="S13">
        <f t="shared" si="2"/>
        <v>0</v>
      </c>
      <c r="T13">
        <f t="shared" si="2"/>
        <v>0</v>
      </c>
      <c r="U13">
        <f t="shared" si="2"/>
        <v>0</v>
      </c>
      <c r="V13">
        <f t="shared" si="2"/>
        <v>0</v>
      </c>
      <c r="W13">
        <f t="shared" si="2"/>
        <v>0</v>
      </c>
      <c r="X13">
        <f t="shared" si="2"/>
        <v>0</v>
      </c>
      <c r="Y13">
        <f t="shared" si="2"/>
        <v>0</v>
      </c>
      <c r="Z13">
        <f t="shared" si="2"/>
        <v>0</v>
      </c>
      <c r="AA13">
        <f t="shared" si="2"/>
        <v>0</v>
      </c>
      <c r="AB13">
        <f t="shared" si="2"/>
        <v>0</v>
      </c>
      <c r="AC13">
        <f t="shared" si="2"/>
        <v>0</v>
      </c>
      <c r="AD13">
        <f t="shared" si="2"/>
        <v>0</v>
      </c>
      <c r="AE13">
        <f t="shared" si="2"/>
        <v>0</v>
      </c>
      <c r="AF13">
        <f t="shared" si="2"/>
        <v>0</v>
      </c>
      <c r="AG13">
        <f t="shared" si="2"/>
        <v>0</v>
      </c>
      <c r="AH13">
        <f t="shared" si="2"/>
        <v>0</v>
      </c>
      <c r="AI13">
        <f t="shared" si="2"/>
        <v>0</v>
      </c>
      <c r="AJ13">
        <f t="shared" si="2"/>
        <v>0</v>
      </c>
      <c r="AK13">
        <f t="shared" si="2"/>
        <v>0</v>
      </c>
      <c r="AL13">
        <f t="shared" si="2"/>
        <v>0</v>
      </c>
      <c r="AM13">
        <f t="shared" si="2"/>
        <v>0</v>
      </c>
      <c r="AN13">
        <f t="shared" si="2"/>
        <v>0</v>
      </c>
      <c r="AO13">
        <f t="shared" si="2"/>
        <v>0</v>
      </c>
      <c r="AP13">
        <f t="shared" si="2"/>
        <v>0</v>
      </c>
      <c r="AQ13">
        <f t="shared" si="2"/>
        <v>0</v>
      </c>
      <c r="AR13">
        <f t="shared" si="2"/>
        <v>0</v>
      </c>
      <c r="AS13">
        <f t="shared" si="2"/>
        <v>0</v>
      </c>
      <c r="AT13">
        <f t="shared" si="2"/>
        <v>0</v>
      </c>
      <c r="AU13">
        <f t="shared" si="2"/>
        <v>0</v>
      </c>
      <c r="AV13">
        <f t="shared" si="2"/>
        <v>0</v>
      </c>
      <c r="AW13">
        <f t="shared" si="2"/>
        <v>0</v>
      </c>
      <c r="AX13">
        <f t="shared" si="2"/>
        <v>0</v>
      </c>
      <c r="AY13">
        <f t="shared" si="2"/>
        <v>0</v>
      </c>
      <c r="AZ13">
        <f t="shared" si="2"/>
        <v>0</v>
      </c>
      <c r="BA13">
        <f t="shared" si="2"/>
        <v>0</v>
      </c>
      <c r="BB13">
        <f t="shared" si="2"/>
        <v>0</v>
      </c>
      <c r="BC13">
        <f t="shared" si="2"/>
        <v>0</v>
      </c>
      <c r="BD13">
        <f t="shared" si="2"/>
        <v>0</v>
      </c>
      <c r="BE13">
        <f t="shared" si="2"/>
        <v>0</v>
      </c>
      <c r="BF13">
        <f t="shared" si="2"/>
        <v>0</v>
      </c>
      <c r="BG13">
        <f t="shared" si="2"/>
        <v>0</v>
      </c>
      <c r="BH13">
        <f t="shared" si="2"/>
        <v>0</v>
      </c>
      <c r="BI13">
        <f t="shared" si="2"/>
        <v>0</v>
      </c>
      <c r="BJ13">
        <f t="shared" si="2"/>
        <v>0</v>
      </c>
      <c r="BK13">
        <f t="shared" si="2"/>
        <v>0</v>
      </c>
      <c r="BL13">
        <f t="shared" si="2"/>
        <v>0</v>
      </c>
      <c r="BM13">
        <f t="shared" si="2"/>
        <v>0</v>
      </c>
      <c r="BN13">
        <f t="shared" si="2"/>
        <v>0</v>
      </c>
      <c r="BO13">
        <f t="shared" ref="BO13:DZ13" si="3">SUM(BO7,BO10)</f>
        <v>0</v>
      </c>
      <c r="BP13">
        <f t="shared" si="3"/>
        <v>0</v>
      </c>
      <c r="BQ13">
        <f t="shared" si="3"/>
        <v>0</v>
      </c>
      <c r="BR13">
        <f t="shared" si="3"/>
        <v>0</v>
      </c>
      <c r="BS13">
        <f t="shared" si="3"/>
        <v>0</v>
      </c>
      <c r="BT13">
        <f t="shared" si="3"/>
        <v>0</v>
      </c>
      <c r="BU13">
        <f t="shared" si="3"/>
        <v>0</v>
      </c>
      <c r="BV13">
        <f t="shared" si="3"/>
        <v>0</v>
      </c>
      <c r="BW13">
        <f t="shared" si="3"/>
        <v>0</v>
      </c>
      <c r="BX13">
        <f t="shared" si="3"/>
        <v>0</v>
      </c>
      <c r="BY13">
        <f t="shared" si="3"/>
        <v>0</v>
      </c>
      <c r="BZ13">
        <f t="shared" si="3"/>
        <v>0</v>
      </c>
      <c r="CA13">
        <f t="shared" si="3"/>
        <v>0</v>
      </c>
      <c r="CB13">
        <f t="shared" si="3"/>
        <v>0</v>
      </c>
      <c r="CC13">
        <f t="shared" si="3"/>
        <v>0</v>
      </c>
      <c r="CD13">
        <f t="shared" si="3"/>
        <v>1.6500000000000001E-2</v>
      </c>
      <c r="CE13">
        <f t="shared" si="3"/>
        <v>0</v>
      </c>
      <c r="CF13">
        <f t="shared" si="3"/>
        <v>0</v>
      </c>
      <c r="CG13">
        <f t="shared" si="3"/>
        <v>0</v>
      </c>
      <c r="CH13">
        <f t="shared" si="3"/>
        <v>0</v>
      </c>
      <c r="CI13">
        <f t="shared" si="3"/>
        <v>0</v>
      </c>
      <c r="CJ13">
        <f t="shared" si="3"/>
        <v>1.8499999999999999E-2</v>
      </c>
      <c r="CK13">
        <f t="shared" si="3"/>
        <v>1.8800000000000001E-2</v>
      </c>
      <c r="CL13">
        <f t="shared" si="3"/>
        <v>0.374</v>
      </c>
      <c r="CM13">
        <f t="shared" si="3"/>
        <v>0.16500000000000001</v>
      </c>
      <c r="CN13">
        <f t="shared" si="3"/>
        <v>0.1981</v>
      </c>
      <c r="CO13">
        <f t="shared" si="3"/>
        <v>0.1706</v>
      </c>
      <c r="CP13">
        <f t="shared" si="3"/>
        <v>0.15029999999999999</v>
      </c>
      <c r="CQ13">
        <f t="shared" si="3"/>
        <v>9.8000000000000004E-2</v>
      </c>
      <c r="CR13">
        <f t="shared" si="3"/>
        <v>0.17760000000000001</v>
      </c>
      <c r="CS13">
        <f t="shared" si="3"/>
        <v>0.16849999999999998</v>
      </c>
      <c r="CT13">
        <f t="shared" si="3"/>
        <v>7.6899999999999996E-2</v>
      </c>
      <c r="CU13">
        <f t="shared" si="3"/>
        <v>6.4999999999999997E-3</v>
      </c>
      <c r="CV13">
        <f t="shared" si="3"/>
        <v>1.0800000000000001E-2</v>
      </c>
      <c r="CW13">
        <f t="shared" si="3"/>
        <v>0.1245</v>
      </c>
      <c r="CX13">
        <f t="shared" si="3"/>
        <v>0.03</v>
      </c>
      <c r="CY13">
        <f t="shared" si="3"/>
        <v>0</v>
      </c>
      <c r="CZ13">
        <f t="shared" si="3"/>
        <v>1.8800000000000001E-2</v>
      </c>
      <c r="DA13">
        <f t="shared" si="3"/>
        <v>0.17219999999999999</v>
      </c>
      <c r="DB13">
        <f t="shared" si="3"/>
        <v>0.66800000000000004</v>
      </c>
      <c r="DC13">
        <f t="shared" si="3"/>
        <v>6.1199999999999997E-2</v>
      </c>
      <c r="DD13">
        <f t="shared" si="3"/>
        <v>1.5212999999999999</v>
      </c>
      <c r="DE13">
        <f t="shared" si="3"/>
        <v>0.66979999999999995</v>
      </c>
      <c r="DF13">
        <f t="shared" si="3"/>
        <v>1.6360999999999999</v>
      </c>
      <c r="DG13">
        <f t="shared" si="3"/>
        <v>0.37730000000000002</v>
      </c>
      <c r="DH13">
        <f t="shared" si="3"/>
        <v>2.1653000000000002</v>
      </c>
      <c r="DI13">
        <f t="shared" si="3"/>
        <v>2.6576999999999997</v>
      </c>
      <c r="DJ13">
        <f t="shared" si="3"/>
        <v>5.4050000000000002</v>
      </c>
      <c r="DK13">
        <f t="shared" si="3"/>
        <v>8.5163999999999991</v>
      </c>
      <c r="DL13">
        <f t="shared" si="3"/>
        <v>10.0527</v>
      </c>
      <c r="DM13">
        <f t="shared" si="3"/>
        <v>4.9055</v>
      </c>
      <c r="DN13">
        <f t="shared" si="3"/>
        <v>7.6206999999999994</v>
      </c>
      <c r="DO13">
        <f t="shared" si="3"/>
        <v>14.8589</v>
      </c>
      <c r="DP13">
        <f t="shared" si="3"/>
        <v>4.4017999999999997</v>
      </c>
      <c r="DQ13">
        <f t="shared" si="3"/>
        <v>8.6137999999999995</v>
      </c>
      <c r="DR13">
        <f t="shared" si="3"/>
        <v>14.1601</v>
      </c>
      <c r="DS13">
        <f t="shared" si="3"/>
        <v>19.631599999999999</v>
      </c>
      <c r="DT13">
        <f t="shared" si="3"/>
        <v>14.558499999999999</v>
      </c>
      <c r="DU13">
        <f t="shared" si="3"/>
        <v>15.160800000000002</v>
      </c>
      <c r="DV13">
        <f t="shared" si="3"/>
        <v>18.474299999999999</v>
      </c>
      <c r="DW13">
        <f t="shared" si="3"/>
        <v>29.592699999999997</v>
      </c>
      <c r="DX13" s="2">
        <f t="shared" si="3"/>
        <v>32.888300000000001</v>
      </c>
      <c r="DY13">
        <f t="shared" si="3"/>
        <v>0</v>
      </c>
      <c r="DZ13">
        <f t="shared" si="3"/>
        <v>0</v>
      </c>
      <c r="EA13">
        <f t="shared" ref="EA13:EG13" si="4">SUM(EA7,EA10)</f>
        <v>0</v>
      </c>
      <c r="EB13">
        <f t="shared" si="4"/>
        <v>0</v>
      </c>
      <c r="EC13">
        <f t="shared" si="4"/>
        <v>0</v>
      </c>
      <c r="ED13">
        <f t="shared" si="4"/>
        <v>0</v>
      </c>
      <c r="EE13">
        <f t="shared" si="4"/>
        <v>0</v>
      </c>
      <c r="EF13">
        <f t="shared" si="4"/>
        <v>0</v>
      </c>
      <c r="EG13">
        <f t="shared" si="4"/>
        <v>0</v>
      </c>
    </row>
    <row r="14" spans="1:141" x14ac:dyDescent="0.35">
      <c r="A14" t="s">
        <v>20</v>
      </c>
    </row>
    <row r="15" spans="1:141" x14ac:dyDescent="0.35">
      <c r="B15">
        <v>1891</v>
      </c>
      <c r="C15">
        <v>1893</v>
      </c>
      <c r="D15">
        <v>1896</v>
      </c>
      <c r="E15">
        <v>1898</v>
      </c>
      <c r="F15">
        <v>1899</v>
      </c>
      <c r="G15">
        <v>1900</v>
      </c>
      <c r="H15">
        <v>1901</v>
      </c>
      <c r="I15">
        <v>1902</v>
      </c>
      <c r="J15">
        <v>1903</v>
      </c>
      <c r="K15">
        <v>1904</v>
      </c>
      <c r="L15">
        <v>1905</v>
      </c>
      <c r="M15">
        <v>1906</v>
      </c>
      <c r="N15">
        <v>1907</v>
      </c>
      <c r="O15">
        <v>1908</v>
      </c>
      <c r="P15">
        <v>1909</v>
      </c>
      <c r="Q15">
        <v>1910</v>
      </c>
      <c r="R15">
        <v>1911</v>
      </c>
      <c r="S15">
        <v>1912</v>
      </c>
      <c r="T15">
        <v>1913</v>
      </c>
      <c r="U15">
        <v>1914</v>
      </c>
      <c r="V15">
        <v>1915</v>
      </c>
      <c r="W15">
        <v>1916</v>
      </c>
      <c r="X15">
        <v>1917</v>
      </c>
      <c r="Y15">
        <v>1918</v>
      </c>
      <c r="Z15">
        <v>1919</v>
      </c>
      <c r="AA15">
        <v>1920</v>
      </c>
      <c r="AB15">
        <v>1921</v>
      </c>
      <c r="AC15">
        <v>1922</v>
      </c>
      <c r="AD15">
        <v>1923</v>
      </c>
      <c r="AE15">
        <v>1924</v>
      </c>
      <c r="AF15">
        <v>1925</v>
      </c>
      <c r="AG15">
        <v>1926</v>
      </c>
      <c r="AH15">
        <v>1927</v>
      </c>
      <c r="AI15">
        <v>1928</v>
      </c>
      <c r="AJ15">
        <v>1929</v>
      </c>
      <c r="AK15">
        <v>1930</v>
      </c>
      <c r="AL15">
        <v>1931</v>
      </c>
      <c r="AM15">
        <v>1932</v>
      </c>
      <c r="AN15">
        <v>1933</v>
      </c>
      <c r="AO15">
        <v>1934</v>
      </c>
      <c r="AP15">
        <v>1935</v>
      </c>
      <c r="AQ15">
        <v>1936</v>
      </c>
      <c r="AR15">
        <v>1937</v>
      </c>
      <c r="AS15">
        <v>1938</v>
      </c>
      <c r="AT15">
        <v>1939</v>
      </c>
      <c r="AU15">
        <v>1940</v>
      </c>
      <c r="AV15">
        <v>1941</v>
      </c>
      <c r="AW15">
        <v>1942</v>
      </c>
      <c r="AX15">
        <v>1943</v>
      </c>
      <c r="AY15">
        <v>1944</v>
      </c>
      <c r="AZ15">
        <v>1945</v>
      </c>
      <c r="BA15">
        <v>1946</v>
      </c>
      <c r="BB15">
        <v>1947</v>
      </c>
      <c r="BC15">
        <v>1948</v>
      </c>
      <c r="BD15">
        <v>1949</v>
      </c>
      <c r="BE15">
        <v>1950</v>
      </c>
      <c r="BF15">
        <v>1951</v>
      </c>
      <c r="BG15">
        <v>1952</v>
      </c>
      <c r="BH15">
        <v>1953</v>
      </c>
      <c r="BI15">
        <v>1954</v>
      </c>
      <c r="BJ15">
        <v>1955</v>
      </c>
      <c r="BK15">
        <v>1956</v>
      </c>
      <c r="BL15">
        <v>1957</v>
      </c>
      <c r="BM15">
        <v>1958</v>
      </c>
      <c r="BN15">
        <v>1959</v>
      </c>
      <c r="BO15">
        <v>1960</v>
      </c>
      <c r="BP15">
        <v>1961</v>
      </c>
      <c r="BQ15">
        <v>1962</v>
      </c>
      <c r="BR15">
        <v>1963</v>
      </c>
      <c r="BS15">
        <v>1964</v>
      </c>
      <c r="BT15">
        <v>1965</v>
      </c>
      <c r="BU15">
        <v>1966</v>
      </c>
      <c r="BV15">
        <v>1967</v>
      </c>
      <c r="BW15">
        <v>1968</v>
      </c>
      <c r="BX15">
        <v>1969</v>
      </c>
      <c r="BY15">
        <v>1970</v>
      </c>
      <c r="BZ15">
        <v>1971</v>
      </c>
      <c r="CA15">
        <v>1972</v>
      </c>
      <c r="CB15">
        <v>1973</v>
      </c>
      <c r="CC15">
        <v>1974</v>
      </c>
      <c r="CD15">
        <v>1975</v>
      </c>
      <c r="CE15">
        <v>1976</v>
      </c>
      <c r="CF15">
        <v>1977</v>
      </c>
      <c r="CG15">
        <v>1978</v>
      </c>
      <c r="CH15">
        <v>1979</v>
      </c>
      <c r="CI15">
        <v>1980</v>
      </c>
      <c r="CJ15">
        <v>1981</v>
      </c>
      <c r="CK15">
        <v>1982</v>
      </c>
      <c r="CL15">
        <v>1983</v>
      </c>
      <c r="CM15">
        <v>1984</v>
      </c>
      <c r="CN15">
        <v>1985</v>
      </c>
      <c r="CO15">
        <v>1986</v>
      </c>
      <c r="CP15">
        <v>1987</v>
      </c>
      <c r="CQ15">
        <v>1988</v>
      </c>
      <c r="CR15">
        <v>1989</v>
      </c>
      <c r="CS15">
        <v>1990</v>
      </c>
      <c r="CT15">
        <v>1991</v>
      </c>
      <c r="CU15">
        <v>1992</v>
      </c>
      <c r="CV15">
        <v>1993</v>
      </c>
      <c r="CW15">
        <v>1994</v>
      </c>
      <c r="CX15">
        <v>1995</v>
      </c>
      <c r="CY15">
        <v>1996</v>
      </c>
      <c r="CZ15">
        <v>1997</v>
      </c>
      <c r="DA15">
        <v>1998</v>
      </c>
      <c r="DB15">
        <v>1999</v>
      </c>
      <c r="DC15">
        <v>2000</v>
      </c>
      <c r="DD15">
        <v>2001</v>
      </c>
      <c r="DE15">
        <v>2002</v>
      </c>
      <c r="DF15">
        <v>2003</v>
      </c>
      <c r="DG15">
        <v>2004</v>
      </c>
      <c r="DH15">
        <v>2005</v>
      </c>
      <c r="DI15">
        <v>2006</v>
      </c>
      <c r="DJ15">
        <v>2007</v>
      </c>
      <c r="DK15">
        <v>2008</v>
      </c>
      <c r="DL15">
        <v>2009</v>
      </c>
      <c r="DM15">
        <v>2010</v>
      </c>
      <c r="DN15">
        <v>2011</v>
      </c>
      <c r="DO15">
        <v>2012</v>
      </c>
      <c r="DP15">
        <v>2013</v>
      </c>
      <c r="DQ15">
        <v>2014</v>
      </c>
      <c r="DR15">
        <v>2015</v>
      </c>
      <c r="DS15">
        <v>2016</v>
      </c>
      <c r="DT15">
        <v>2017</v>
      </c>
      <c r="DU15">
        <v>2018</v>
      </c>
      <c r="DV15">
        <v>2019</v>
      </c>
      <c r="DW15">
        <v>2020</v>
      </c>
      <c r="DX15">
        <v>2021</v>
      </c>
      <c r="DY15">
        <v>2022</v>
      </c>
      <c r="DZ15">
        <v>2023</v>
      </c>
      <c r="EA15">
        <v>2024</v>
      </c>
      <c r="EB15">
        <v>2025</v>
      </c>
      <c r="EC15">
        <v>2026</v>
      </c>
      <c r="ED15">
        <v>2027</v>
      </c>
      <c r="EE15">
        <v>2028</v>
      </c>
      <c r="EF15">
        <v>2029</v>
      </c>
      <c r="EG15">
        <v>2030</v>
      </c>
      <c r="EK15">
        <v>2022</v>
      </c>
    </row>
    <row r="16" spans="1:141" x14ac:dyDescent="0.35">
      <c r="A16" t="s">
        <v>1</v>
      </c>
      <c r="DE16">
        <v>-2.9714999999999998</v>
      </c>
      <c r="DF16">
        <v>-2.5295000000000001</v>
      </c>
      <c r="DG16">
        <v>-5.6025999999999998</v>
      </c>
      <c r="DH16">
        <v>-2.9752000000000001</v>
      </c>
      <c r="DI16">
        <v>-2.1593</v>
      </c>
      <c r="DJ16">
        <v>-3.0771999999999999</v>
      </c>
      <c r="DK16">
        <v>-1.4615</v>
      </c>
      <c r="DL16">
        <v>-4.5609000000000002</v>
      </c>
      <c r="DM16">
        <v>-1.8066</v>
      </c>
      <c r="DN16">
        <v>-2.1612</v>
      </c>
      <c r="DO16">
        <v>-3.7999000000000001</v>
      </c>
      <c r="DP16">
        <v>-5.8937999999999997</v>
      </c>
      <c r="DQ16">
        <v>-3.9661</v>
      </c>
      <c r="DR16">
        <v>-5.8906999999999998</v>
      </c>
      <c r="DS16">
        <v>-8.0170999999999992</v>
      </c>
      <c r="DT16">
        <v>-4.6661000000000001</v>
      </c>
      <c r="DU16">
        <v>-6.8924000000000003</v>
      </c>
      <c r="DV16">
        <v>-4.2305000000000001</v>
      </c>
      <c r="DW16">
        <v>-2.7492999999999999</v>
      </c>
      <c r="DX16">
        <v>-0.95379999999999998</v>
      </c>
      <c r="DZ16">
        <f t="shared" ref="DZ16:EG16" si="5">DY16</f>
        <v>0</v>
      </c>
      <c r="EA16">
        <f t="shared" si="5"/>
        <v>0</v>
      </c>
      <c r="EB16">
        <f t="shared" si="5"/>
        <v>0</v>
      </c>
      <c r="EC16">
        <f t="shared" si="5"/>
        <v>0</v>
      </c>
      <c r="ED16">
        <f t="shared" si="5"/>
        <v>0</v>
      </c>
      <c r="EE16">
        <f t="shared" si="5"/>
        <v>0</v>
      </c>
      <c r="EF16">
        <f t="shared" si="5"/>
        <v>0</v>
      </c>
      <c r="EG16">
        <f t="shared" si="5"/>
        <v>0</v>
      </c>
      <c r="EK16">
        <v>-1.0931</v>
      </c>
    </row>
    <row r="17" spans="1:141" x14ac:dyDescent="0.35">
      <c r="A17" t="s">
        <v>2</v>
      </c>
      <c r="DP17">
        <v>-3.5760000000000001</v>
      </c>
      <c r="DQ17">
        <v>-0.61240000000000006</v>
      </c>
      <c r="DS17">
        <v>-0.48280000000000001</v>
      </c>
      <c r="DU17">
        <v>-0.60770000000000002</v>
      </c>
      <c r="DV17">
        <v>-1.4763999999999999</v>
      </c>
      <c r="DW17">
        <v>-1.6129</v>
      </c>
      <c r="DX17">
        <v>-1.0394000000000001</v>
      </c>
      <c r="DZ17">
        <f t="shared" ref="DZ17:EG17" si="6">DY17</f>
        <v>0</v>
      </c>
      <c r="EA17">
        <f t="shared" si="6"/>
        <v>0</v>
      </c>
      <c r="EB17">
        <f t="shared" si="6"/>
        <v>0</v>
      </c>
      <c r="EC17">
        <f t="shared" si="6"/>
        <v>0</v>
      </c>
      <c r="ED17">
        <f t="shared" si="6"/>
        <v>0</v>
      </c>
      <c r="EE17">
        <f t="shared" si="6"/>
        <v>0</v>
      </c>
      <c r="EF17">
        <f t="shared" si="6"/>
        <v>0</v>
      </c>
      <c r="EG17">
        <f t="shared" si="6"/>
        <v>0</v>
      </c>
      <c r="EK17">
        <v>-0.76849999999999996</v>
      </c>
    </row>
    <row r="18" spans="1:141" x14ac:dyDescent="0.35">
      <c r="A18" t="s">
        <v>3</v>
      </c>
      <c r="DE18">
        <v>-0.82869999999999999</v>
      </c>
      <c r="DF18">
        <v>-0.90739999999999998</v>
      </c>
      <c r="DG18">
        <v>-1.0649999999999999</v>
      </c>
      <c r="DH18">
        <v>-0.85680000000000001</v>
      </c>
      <c r="DI18">
        <v>-0.8145</v>
      </c>
      <c r="DJ18">
        <v>-0.50190000000000001</v>
      </c>
      <c r="DK18">
        <v>-0.36649999999999999</v>
      </c>
      <c r="DL18">
        <v>-0.6603</v>
      </c>
      <c r="DM18">
        <v>-2.0952999999999999</v>
      </c>
      <c r="DN18">
        <v>-1.6203000000000001</v>
      </c>
      <c r="DO18">
        <v>-2.2646999999999999</v>
      </c>
      <c r="DP18">
        <v>-2.3963000000000001</v>
      </c>
      <c r="DQ18">
        <v>-1.5011000000000001</v>
      </c>
      <c r="DR18">
        <v>-1.6194</v>
      </c>
      <c r="DS18">
        <v>-1.2551000000000001</v>
      </c>
      <c r="DT18">
        <v>-0.85540000000000005</v>
      </c>
      <c r="DU18">
        <v>-2.3645999999999998</v>
      </c>
      <c r="DV18">
        <v>-1.1569</v>
      </c>
      <c r="DW18">
        <v>-1.3420000000000001</v>
      </c>
      <c r="DX18">
        <v>-0.93140000000000001</v>
      </c>
      <c r="DZ18">
        <f t="shared" ref="DZ18:EG18" si="7">DY18</f>
        <v>0</v>
      </c>
      <c r="EA18">
        <f t="shared" si="7"/>
        <v>0</v>
      </c>
      <c r="EB18">
        <f t="shared" si="7"/>
        <v>0</v>
      </c>
      <c r="EC18">
        <f t="shared" si="7"/>
        <v>0</v>
      </c>
      <c r="ED18">
        <f t="shared" si="7"/>
        <v>0</v>
      </c>
      <c r="EE18">
        <f t="shared" si="7"/>
        <v>0</v>
      </c>
      <c r="EF18">
        <f t="shared" si="7"/>
        <v>0</v>
      </c>
      <c r="EG18">
        <f t="shared" si="7"/>
        <v>0</v>
      </c>
      <c r="EK18">
        <v>-0.28810000000000002</v>
      </c>
    </row>
    <row r="19" spans="1:141" x14ac:dyDescent="0.35">
      <c r="A19" t="s">
        <v>4</v>
      </c>
      <c r="DF19">
        <v>-6.8999999999999999E-3</v>
      </c>
      <c r="DG19">
        <v>-2.9700000000000001E-2</v>
      </c>
      <c r="DH19">
        <v>-4.7999999999999996E-3</v>
      </c>
      <c r="DI19">
        <v>-9.1999999999999998E-3</v>
      </c>
      <c r="DJ19">
        <v>-7.9000000000000008E-3</v>
      </c>
      <c r="DK19">
        <v>-1.6000000000000001E-3</v>
      </c>
      <c r="DL19">
        <v>-1.5E-3</v>
      </c>
      <c r="DM19">
        <v>-2.2000000000000001E-3</v>
      </c>
      <c r="DN19">
        <v>-3.6999999999999998E-2</v>
      </c>
      <c r="DO19">
        <v>-1.2200000000000001E-2</v>
      </c>
      <c r="DP19">
        <v>-1.54E-2</v>
      </c>
      <c r="DQ19">
        <v>-9.6199999999999994E-2</v>
      </c>
      <c r="DR19">
        <v>-0.41189999999999999</v>
      </c>
      <c r="DS19">
        <v>-4.2700000000000002E-2</v>
      </c>
      <c r="DT19">
        <v>-5.8099999999999999E-2</v>
      </c>
      <c r="DU19">
        <v>-6.9999999999999999E-4</v>
      </c>
      <c r="DV19">
        <v>-0.1663</v>
      </c>
      <c r="DW19">
        <v>-0.25590000000000002</v>
      </c>
      <c r="DX19">
        <v>-0.23430000000000001</v>
      </c>
    </row>
    <row r="20" spans="1:141" x14ac:dyDescent="0.35">
      <c r="A20" t="s">
        <v>5</v>
      </c>
      <c r="DE20">
        <v>-1.4800000000000001E-2</v>
      </c>
      <c r="DF20">
        <v>-9.5100000000000004E-2</v>
      </c>
      <c r="DG20">
        <v>-0.1187</v>
      </c>
      <c r="DH20">
        <v>-1.4E-2</v>
      </c>
      <c r="DI20">
        <v>-9.3299999999999994E-2</v>
      </c>
      <c r="DJ20">
        <v>-3.32E-2</v>
      </c>
      <c r="DK20">
        <v>-2.5499999999999998E-2</v>
      </c>
      <c r="DL20">
        <v>-1.4800000000000001E-2</v>
      </c>
      <c r="DM20">
        <v>-0.12690000000000001</v>
      </c>
      <c r="DN20">
        <v>-0.1477</v>
      </c>
      <c r="DO20">
        <v>-0.31490000000000001</v>
      </c>
      <c r="DP20">
        <v>-0.18870000000000001</v>
      </c>
      <c r="DQ20">
        <v>-0.1348</v>
      </c>
      <c r="DR20">
        <v>-0.1195</v>
      </c>
      <c r="DS20">
        <v>-0.11169999999999999</v>
      </c>
      <c r="DT20">
        <v>-0.13930000000000001</v>
      </c>
      <c r="DU20">
        <v>-7.8E-2</v>
      </c>
      <c r="DV20">
        <v>-0.15740000000000001</v>
      </c>
      <c r="DW20">
        <v>-2.5499999999999998E-2</v>
      </c>
      <c r="DX20">
        <v>-8.8000000000000005E-3</v>
      </c>
    </row>
    <row r="21" spans="1:141" x14ac:dyDescent="0.35">
      <c r="A21" t="s">
        <v>6</v>
      </c>
      <c r="AC21" t="s">
        <v>63</v>
      </c>
      <c r="DE21">
        <v>-1.0562</v>
      </c>
      <c r="DF21">
        <v>-0.87539999999999996</v>
      </c>
      <c r="DG21">
        <v>-0.56310000000000004</v>
      </c>
      <c r="DH21">
        <v>-0.27229999999999999</v>
      </c>
      <c r="DI21">
        <v>-0.75380000000000003</v>
      </c>
      <c r="DJ21">
        <v>-1.2410000000000001</v>
      </c>
      <c r="DK21">
        <v>-0.7944</v>
      </c>
      <c r="DL21">
        <v>-0.54810000000000003</v>
      </c>
      <c r="DM21">
        <v>-1.4844999999999999</v>
      </c>
      <c r="DN21">
        <v>-2.7387999999999999</v>
      </c>
      <c r="DO21">
        <v>-10.4315</v>
      </c>
      <c r="DP21">
        <v>-6.0614999999999997</v>
      </c>
      <c r="DQ21">
        <v>-4.2952000000000004</v>
      </c>
      <c r="DR21">
        <v>-14.866400000000001</v>
      </c>
      <c r="DS21">
        <v>-7.9058999999999999</v>
      </c>
      <c r="DT21">
        <v>-6.3097000000000003</v>
      </c>
      <c r="DU21">
        <v>-13.3042</v>
      </c>
      <c r="DV21">
        <v>-12.977600000000001</v>
      </c>
      <c r="DW21">
        <v>-10.4567</v>
      </c>
      <c r="DX21">
        <v>-5.5723000000000003</v>
      </c>
      <c r="DZ21">
        <f t="shared" ref="DZ21:EG21" si="8">DY21</f>
        <v>0</v>
      </c>
      <c r="EA21">
        <f t="shared" si="8"/>
        <v>0</v>
      </c>
      <c r="EB21">
        <f t="shared" si="8"/>
        <v>0</v>
      </c>
      <c r="EC21">
        <f t="shared" si="8"/>
        <v>0</v>
      </c>
      <c r="ED21">
        <f t="shared" si="8"/>
        <v>0</v>
      </c>
      <c r="EE21">
        <f t="shared" si="8"/>
        <v>0</v>
      </c>
      <c r="EF21">
        <f t="shared" si="8"/>
        <v>0</v>
      </c>
      <c r="EG21">
        <f t="shared" si="8"/>
        <v>0</v>
      </c>
      <c r="EK21">
        <v>-6.6502999999999997</v>
      </c>
    </row>
    <row r="22" spans="1:141" x14ac:dyDescent="0.35">
      <c r="A22" t="s">
        <v>7</v>
      </c>
      <c r="AB22" t="str">
        <f t="shared" ref="AB22:AB30" si="9">A4</f>
        <v>Gas</v>
      </c>
      <c r="AC22">
        <f>AVERAGE(DN4:DX4)</f>
        <v>9.6688363636363643</v>
      </c>
      <c r="DN22">
        <v>-3.5000000000000001E-3</v>
      </c>
      <c r="DP22">
        <v>-3.0000000000000001E-3</v>
      </c>
      <c r="DQ22">
        <v>-8.3999999999999995E-3</v>
      </c>
      <c r="DR22">
        <v>-4.4999999999999998E-2</v>
      </c>
      <c r="DS22">
        <v>-4.1000000000000003E-3</v>
      </c>
      <c r="DU22">
        <v>-2.3E-3</v>
      </c>
      <c r="DV22">
        <v>-8.0000000000000002E-3</v>
      </c>
      <c r="DX22">
        <v>-0.27</v>
      </c>
    </row>
    <row r="23" spans="1:141" x14ac:dyDescent="0.35">
      <c r="A23" t="s">
        <v>8</v>
      </c>
      <c r="AB23" t="str">
        <f t="shared" si="9"/>
        <v>Nuclear</v>
      </c>
      <c r="AC23">
        <f t="shared" ref="AC23:AC30" si="10">AVERAGE(DN5:DX5)</f>
        <v>1.1639999999999999</v>
      </c>
      <c r="DP23">
        <v>-2.4E-2</v>
      </c>
      <c r="DR23">
        <v>-3.0000000000000001E-3</v>
      </c>
      <c r="DS23">
        <v>-2E-3</v>
      </c>
      <c r="DT23">
        <v>-0.02</v>
      </c>
      <c r="DU23">
        <v>-4.7000000000000002E-3</v>
      </c>
      <c r="DV23">
        <v>-1.8E-3</v>
      </c>
      <c r="DW23">
        <v>-5.1999999999999998E-3</v>
      </c>
      <c r="DX23">
        <v>-1.2E-2</v>
      </c>
    </row>
    <row r="24" spans="1:141" x14ac:dyDescent="0.35">
      <c r="AB24" t="str">
        <f t="shared" si="9"/>
        <v>Other</v>
      </c>
      <c r="AC24">
        <f t="shared" si="10"/>
        <v>0.36826363636363629</v>
      </c>
    </row>
    <row r="25" spans="1:141" x14ac:dyDescent="0.35">
      <c r="AB25" t="str">
        <f t="shared" si="9"/>
        <v>Wind</v>
      </c>
      <c r="AC25">
        <f t="shared" si="10"/>
        <v>8.549127272727274</v>
      </c>
    </row>
    <row r="26" spans="1:141" x14ac:dyDescent="0.35">
      <c r="A26" t="s">
        <v>48</v>
      </c>
      <c r="Y26" t="s">
        <v>18</v>
      </c>
      <c r="Z26" t="s">
        <v>19</v>
      </c>
      <c r="AB26" t="str">
        <f t="shared" si="9"/>
        <v>Hydro</v>
      </c>
      <c r="AC26">
        <f t="shared" si="10"/>
        <v>0.2589909090909091</v>
      </c>
    </row>
    <row r="27" spans="1:141" x14ac:dyDescent="0.35">
      <c r="B27" t="s">
        <v>21</v>
      </c>
      <c r="C27" t="s">
        <v>22</v>
      </c>
      <c r="D27" t="s">
        <v>12</v>
      </c>
      <c r="E27" t="s">
        <v>23</v>
      </c>
      <c r="F27" t="s">
        <v>24</v>
      </c>
      <c r="G27" t="s">
        <v>11</v>
      </c>
      <c r="H27" t="s">
        <v>25</v>
      </c>
      <c r="I27" t="s">
        <v>26</v>
      </c>
      <c r="J27" t="s">
        <v>27</v>
      </c>
      <c r="K27" t="s">
        <v>28</v>
      </c>
      <c r="L27" t="s">
        <v>29</v>
      </c>
      <c r="M27" t="s">
        <v>13</v>
      </c>
      <c r="N27" t="s">
        <v>30</v>
      </c>
      <c r="O27" t="s">
        <v>31</v>
      </c>
      <c r="P27" t="s">
        <v>32</v>
      </c>
      <c r="Q27" t="s">
        <v>9</v>
      </c>
      <c r="R27" t="s">
        <v>51</v>
      </c>
      <c r="Y27" t="s">
        <v>17</v>
      </c>
      <c r="Z27" t="s">
        <v>17</v>
      </c>
      <c r="AB27" t="str">
        <f t="shared" si="9"/>
        <v>Coal</v>
      </c>
      <c r="AC27">
        <f t="shared" si="10"/>
        <v>1.8535999999999997</v>
      </c>
    </row>
    <row r="28" spans="1:141" x14ac:dyDescent="0.35">
      <c r="B28" t="s">
        <v>33</v>
      </c>
      <c r="C28" t="s">
        <v>34</v>
      </c>
      <c r="D28" t="s">
        <v>35</v>
      </c>
      <c r="E28" t="s">
        <v>36</v>
      </c>
      <c r="F28" t="s">
        <v>37</v>
      </c>
      <c r="G28" t="s">
        <v>38</v>
      </c>
      <c r="H28" t="s">
        <v>39</v>
      </c>
      <c r="I28" t="s">
        <v>40</v>
      </c>
      <c r="J28" t="s">
        <v>41</v>
      </c>
      <c r="K28" t="s">
        <v>42</v>
      </c>
      <c r="M28" t="s">
        <v>43</v>
      </c>
      <c r="N28" t="s">
        <v>44</v>
      </c>
      <c r="O28" t="s">
        <v>45</v>
      </c>
      <c r="P28" t="s">
        <v>46</v>
      </c>
      <c r="Q28" t="s">
        <v>47</v>
      </c>
      <c r="X28" t="s">
        <v>16</v>
      </c>
      <c r="Y28">
        <f t="shared" ref="Y28:Y32" si="11">SUM(DM4:DW4)</f>
        <v>106.57289999999999</v>
      </c>
      <c r="Z28">
        <f t="shared" ref="Z28:Z32" si="12">SUM(DM16:DX16)</f>
        <v>-51.027499999999996</v>
      </c>
      <c r="AB28" t="str">
        <f t="shared" si="9"/>
        <v>Solar (Utility+BTM) in GW_AC</v>
      </c>
      <c r="AC28">
        <f t="shared" si="10"/>
        <v>7.8110090909090903</v>
      </c>
    </row>
    <row r="29" spans="1:141" x14ac:dyDescent="0.35">
      <c r="A29" t="s">
        <v>49</v>
      </c>
      <c r="B29" s="1">
        <v>-3.2704330000000112</v>
      </c>
      <c r="C29" s="1">
        <v>-1.2699996320814559</v>
      </c>
      <c r="D29" s="1">
        <v>0.67080002216748369</v>
      </c>
      <c r="E29" s="1">
        <v>4.0769622614827306E-2</v>
      </c>
      <c r="F29" s="1">
        <v>2.8107530000000001</v>
      </c>
      <c r="G29" s="1">
        <v>-172.813497503929</v>
      </c>
      <c r="H29" s="1">
        <v>1.0973930821333367E-6</v>
      </c>
      <c r="I29" s="1">
        <v>117.79407394694529</v>
      </c>
      <c r="J29" s="1">
        <v>40.294355548091175</v>
      </c>
      <c r="K29" s="1">
        <v>-10.591761615756269</v>
      </c>
      <c r="L29" s="1"/>
      <c r="M29" s="1">
        <v>267.28385613338918</v>
      </c>
      <c r="N29" s="1">
        <v>116.093857771687</v>
      </c>
      <c r="O29" s="1"/>
      <c r="P29" s="1">
        <v>2.7127922163003717E-6</v>
      </c>
      <c r="Q29" s="1">
        <v>26.271907577569944</v>
      </c>
      <c r="R29" s="1">
        <v>-14.759683013329322</v>
      </c>
      <c r="X29" t="s">
        <v>15</v>
      </c>
      <c r="Y29">
        <f t="shared" si="11"/>
        <v>1.1639999999999999</v>
      </c>
      <c r="Z29">
        <f t="shared" si="12"/>
        <v>-9.4076000000000004</v>
      </c>
      <c r="AB29" t="str">
        <f t="shared" si="9"/>
        <v>Storage</v>
      </c>
      <c r="AC29">
        <f t="shared" si="10"/>
        <v>0.43474545454545449</v>
      </c>
    </row>
    <row r="30" spans="1:141" x14ac:dyDescent="0.35">
      <c r="A30" t="s">
        <v>50</v>
      </c>
      <c r="B30">
        <f>B29/10</f>
        <v>-0.32704330000000115</v>
      </c>
      <c r="C30">
        <f t="shared" ref="C30:R30" si="13">C29/10</f>
        <v>-0.12699996320814561</v>
      </c>
      <c r="D30">
        <f t="shared" si="13"/>
        <v>6.7080002216748369E-2</v>
      </c>
      <c r="E30">
        <f t="shared" si="13"/>
        <v>4.0769622614827304E-3</v>
      </c>
      <c r="F30">
        <f t="shared" si="13"/>
        <v>0.28107530000000003</v>
      </c>
      <c r="G30">
        <f t="shared" si="13"/>
        <v>-17.281349750392899</v>
      </c>
      <c r="H30">
        <f t="shared" si="13"/>
        <v>1.0973930821333367E-7</v>
      </c>
      <c r="I30">
        <f t="shared" si="13"/>
        <v>11.779407394694529</v>
      </c>
      <c r="J30">
        <f t="shared" si="13"/>
        <v>4.0294355548091172</v>
      </c>
      <c r="K30">
        <f t="shared" si="13"/>
        <v>-1.059176161575627</v>
      </c>
      <c r="L30">
        <f t="shared" si="13"/>
        <v>0</v>
      </c>
      <c r="M30">
        <f t="shared" si="13"/>
        <v>26.728385613338919</v>
      </c>
      <c r="N30">
        <f t="shared" si="13"/>
        <v>11.609385777168701</v>
      </c>
      <c r="O30">
        <f t="shared" si="13"/>
        <v>0</v>
      </c>
      <c r="P30">
        <f t="shared" si="13"/>
        <v>2.7127922163003715E-7</v>
      </c>
      <c r="Q30">
        <f t="shared" si="13"/>
        <v>2.6271907577569946</v>
      </c>
      <c r="R30">
        <f t="shared" si="13"/>
        <v>-1.4759683013329323</v>
      </c>
      <c r="X30" t="s">
        <v>14</v>
      </c>
      <c r="Y30">
        <f t="shared" si="11"/>
        <v>5.3618999999999994</v>
      </c>
      <c r="Z30">
        <f t="shared" si="12"/>
        <v>-19.4025</v>
      </c>
      <c r="AB30" t="str">
        <f t="shared" si="9"/>
        <v>Gas CCS</v>
      </c>
      <c r="AC30" t="e">
        <f t="shared" si="10"/>
        <v>#DIV/0!</v>
      </c>
    </row>
    <row r="31" spans="1:141" x14ac:dyDescent="0.35">
      <c r="X31" t="s">
        <v>13</v>
      </c>
      <c r="Y31">
        <f t="shared" si="11"/>
        <v>84.4328</v>
      </c>
      <c r="Z31">
        <f t="shared" si="12"/>
        <v>-1.3329</v>
      </c>
    </row>
    <row r="32" spans="1:141" x14ac:dyDescent="0.35">
      <c r="A32" t="s">
        <v>57</v>
      </c>
      <c r="X32" t="s">
        <v>12</v>
      </c>
      <c r="Y32">
        <f t="shared" si="11"/>
        <v>2.8012999999999999</v>
      </c>
      <c r="Z32">
        <f t="shared" si="12"/>
        <v>-1.5531999999999999</v>
      </c>
    </row>
    <row r="33" spans="1:137" x14ac:dyDescent="0.35">
      <c r="B33">
        <v>1891</v>
      </c>
      <c r="C33">
        <v>1893</v>
      </c>
      <c r="D33">
        <v>1896</v>
      </c>
      <c r="E33">
        <v>1898</v>
      </c>
      <c r="F33">
        <v>1899</v>
      </c>
      <c r="G33">
        <v>1900</v>
      </c>
      <c r="H33">
        <v>1901</v>
      </c>
      <c r="I33">
        <v>1902</v>
      </c>
      <c r="J33">
        <v>1903</v>
      </c>
      <c r="K33">
        <v>1904</v>
      </c>
      <c r="L33">
        <v>1905</v>
      </c>
      <c r="M33">
        <v>1906</v>
      </c>
      <c r="N33">
        <v>1907</v>
      </c>
      <c r="O33">
        <v>1908</v>
      </c>
      <c r="P33">
        <v>1909</v>
      </c>
      <c r="Q33">
        <v>1910</v>
      </c>
      <c r="R33">
        <v>1911</v>
      </c>
      <c r="S33">
        <v>1912</v>
      </c>
      <c r="T33">
        <v>1913</v>
      </c>
      <c r="U33">
        <v>1914</v>
      </c>
      <c r="V33">
        <v>1915</v>
      </c>
      <c r="W33">
        <v>1916</v>
      </c>
      <c r="X33">
        <v>1917</v>
      </c>
      <c r="Y33">
        <v>1918</v>
      </c>
      <c r="Z33">
        <v>1919</v>
      </c>
      <c r="AA33">
        <v>1920</v>
      </c>
      <c r="AB33">
        <v>1921</v>
      </c>
      <c r="AC33">
        <v>1922</v>
      </c>
      <c r="AD33">
        <v>1923</v>
      </c>
      <c r="AE33">
        <v>1924</v>
      </c>
      <c r="AF33">
        <v>1925</v>
      </c>
      <c r="AG33">
        <v>1926</v>
      </c>
      <c r="AH33">
        <v>1927</v>
      </c>
      <c r="AI33">
        <v>1928</v>
      </c>
      <c r="AJ33">
        <v>1929</v>
      </c>
      <c r="AK33">
        <v>1930</v>
      </c>
      <c r="AL33">
        <v>1931</v>
      </c>
      <c r="AM33">
        <v>1932</v>
      </c>
      <c r="AN33">
        <v>1933</v>
      </c>
      <c r="AO33">
        <v>1934</v>
      </c>
      <c r="AP33">
        <v>1935</v>
      </c>
      <c r="AQ33">
        <v>1936</v>
      </c>
      <c r="AR33">
        <v>1937</v>
      </c>
      <c r="AS33">
        <v>1938</v>
      </c>
      <c r="AT33">
        <v>1939</v>
      </c>
      <c r="AU33">
        <v>1940</v>
      </c>
      <c r="AV33">
        <v>1941</v>
      </c>
      <c r="AW33">
        <v>1942</v>
      </c>
      <c r="AX33">
        <v>1943</v>
      </c>
      <c r="AY33">
        <v>1944</v>
      </c>
      <c r="AZ33">
        <v>1945</v>
      </c>
      <c r="BA33">
        <v>1946</v>
      </c>
      <c r="BB33">
        <v>1947</v>
      </c>
      <c r="BC33">
        <v>1948</v>
      </c>
      <c r="BD33">
        <v>1949</v>
      </c>
      <c r="BE33">
        <v>1950</v>
      </c>
      <c r="BF33">
        <v>1951</v>
      </c>
      <c r="BG33">
        <v>1952</v>
      </c>
      <c r="BH33">
        <v>1953</v>
      </c>
      <c r="BI33">
        <v>1954</v>
      </c>
      <c r="BJ33">
        <v>1955</v>
      </c>
      <c r="BK33">
        <v>1956</v>
      </c>
      <c r="BL33">
        <v>1957</v>
      </c>
      <c r="BM33">
        <v>1958</v>
      </c>
      <c r="BN33">
        <v>1959</v>
      </c>
      <c r="BO33">
        <v>1960</v>
      </c>
      <c r="BP33">
        <v>1961</v>
      </c>
      <c r="BQ33">
        <v>1962</v>
      </c>
      <c r="BR33">
        <v>1963</v>
      </c>
      <c r="BS33">
        <v>1964</v>
      </c>
      <c r="BT33">
        <v>1965</v>
      </c>
      <c r="BU33">
        <v>1966</v>
      </c>
      <c r="BV33">
        <v>1967</v>
      </c>
      <c r="BW33">
        <v>1968</v>
      </c>
      <c r="BX33">
        <v>1969</v>
      </c>
      <c r="BY33">
        <v>1970</v>
      </c>
      <c r="BZ33">
        <v>1971</v>
      </c>
      <c r="CA33">
        <v>1972</v>
      </c>
      <c r="CB33">
        <v>1973</v>
      </c>
      <c r="CC33">
        <v>1974</v>
      </c>
      <c r="CD33">
        <v>1975</v>
      </c>
      <c r="CE33">
        <v>1976</v>
      </c>
      <c r="CF33">
        <v>1977</v>
      </c>
      <c r="CG33">
        <v>1978</v>
      </c>
      <c r="CH33">
        <v>1979</v>
      </c>
      <c r="CI33">
        <v>1980</v>
      </c>
      <c r="CJ33">
        <v>1981</v>
      </c>
      <c r="CK33">
        <v>1982</v>
      </c>
      <c r="CL33">
        <v>1983</v>
      </c>
      <c r="CM33">
        <v>1984</v>
      </c>
      <c r="CN33">
        <v>1985</v>
      </c>
      <c r="CO33">
        <v>1986</v>
      </c>
      <c r="CP33">
        <v>1987</v>
      </c>
      <c r="CQ33">
        <v>1988</v>
      </c>
      <c r="CR33">
        <v>1989</v>
      </c>
      <c r="CS33">
        <v>1990</v>
      </c>
      <c r="CT33">
        <v>1991</v>
      </c>
      <c r="CU33">
        <v>1992</v>
      </c>
      <c r="CV33">
        <v>1993</v>
      </c>
      <c r="CW33">
        <v>1994</v>
      </c>
      <c r="CX33">
        <v>1995</v>
      </c>
      <c r="CY33">
        <v>1996</v>
      </c>
      <c r="CZ33">
        <v>1997</v>
      </c>
      <c r="DA33">
        <v>1998</v>
      </c>
      <c r="DB33">
        <v>1999</v>
      </c>
      <c r="DC33">
        <v>2000</v>
      </c>
      <c r="DD33">
        <v>2001</v>
      </c>
      <c r="DE33">
        <v>2002</v>
      </c>
      <c r="DF33">
        <v>2003</v>
      </c>
      <c r="DG33">
        <v>2004</v>
      </c>
      <c r="DH33">
        <v>2005</v>
      </c>
      <c r="DI33">
        <v>2006</v>
      </c>
      <c r="DJ33">
        <v>2007</v>
      </c>
      <c r="DK33">
        <v>2008</v>
      </c>
      <c r="DL33">
        <v>2009</v>
      </c>
      <c r="DM33">
        <v>2010</v>
      </c>
      <c r="DN33">
        <v>2011</v>
      </c>
      <c r="DO33">
        <v>2012</v>
      </c>
      <c r="DP33">
        <v>2013</v>
      </c>
      <c r="DQ33">
        <v>2014</v>
      </c>
      <c r="DR33">
        <v>2015</v>
      </c>
      <c r="DS33">
        <v>2016</v>
      </c>
      <c r="DT33">
        <v>2017</v>
      </c>
      <c r="DU33">
        <v>2018</v>
      </c>
      <c r="DV33">
        <v>2019</v>
      </c>
      <c r="DW33">
        <v>2020</v>
      </c>
      <c r="DX33">
        <v>2021</v>
      </c>
      <c r="DY33">
        <v>2022</v>
      </c>
      <c r="DZ33">
        <v>2023</v>
      </c>
      <c r="EA33">
        <v>2024</v>
      </c>
      <c r="EB33">
        <v>2025</v>
      </c>
      <c r="EC33">
        <v>2026</v>
      </c>
      <c r="ED33">
        <v>2027</v>
      </c>
      <c r="EE33">
        <v>2028</v>
      </c>
      <c r="EF33">
        <v>2029</v>
      </c>
      <c r="EG33">
        <v>2030</v>
      </c>
    </row>
    <row r="34" spans="1:137" x14ac:dyDescent="0.35">
      <c r="A34" t="s">
        <v>10</v>
      </c>
      <c r="CM34">
        <v>1.4800000000000001E-2</v>
      </c>
      <c r="CN34">
        <v>0.03</v>
      </c>
      <c r="CO34">
        <v>7.2999999999999995E-2</v>
      </c>
      <c r="CP34">
        <v>3.5999999999999997E-2</v>
      </c>
      <c r="CQ34">
        <v>7.2400000000000006E-2</v>
      </c>
      <c r="CR34">
        <v>0.08</v>
      </c>
      <c r="CS34">
        <v>6.4000000000000001E-2</v>
      </c>
      <c r="DA34">
        <v>1E-4</v>
      </c>
      <c r="DB34">
        <v>1E-4</v>
      </c>
      <c r="DD34">
        <v>4.5999999999999999E-3</v>
      </c>
      <c r="DE34">
        <v>3.0000000000000001E-3</v>
      </c>
      <c r="DF34">
        <v>2.0000000000000001E-4</v>
      </c>
      <c r="DH34">
        <v>2.8E-3</v>
      </c>
      <c r="DI34">
        <v>1.8E-3</v>
      </c>
      <c r="DJ34">
        <v>7.0699999999999999E-2</v>
      </c>
      <c r="DK34">
        <v>3.2899999999999999E-2</v>
      </c>
      <c r="DL34">
        <v>0.1069</v>
      </c>
      <c r="DM34">
        <v>0.23130000000000001</v>
      </c>
      <c r="DN34">
        <v>0.77800000000000002</v>
      </c>
      <c r="DO34">
        <v>1.6085</v>
      </c>
      <c r="DP34">
        <v>3.5373999999999999</v>
      </c>
      <c r="DQ34">
        <v>3.6644999999999999</v>
      </c>
      <c r="DR34">
        <v>3.4710000000000001</v>
      </c>
      <c r="DS34">
        <v>7.8917999999999999</v>
      </c>
      <c r="DT34">
        <v>5.1104000000000003</v>
      </c>
      <c r="DU34">
        <v>4.8860000000000001</v>
      </c>
      <c r="DV34">
        <v>5.5472999999999999</v>
      </c>
      <c r="DW34">
        <v>10.569699999999999</v>
      </c>
      <c r="DX34">
        <v>13.2165</v>
      </c>
      <c r="DZ34">
        <f t="shared" ref="DZ34" si="14">DY34</f>
        <v>0</v>
      </c>
      <c r="EA34">
        <f t="shared" ref="EA34" si="15">DZ34</f>
        <v>0</v>
      </c>
      <c r="EB34">
        <f t="shared" ref="EB34" si="16">EA34</f>
        <v>0</v>
      </c>
      <c r="EC34">
        <f t="shared" ref="EC34" si="17">EB34</f>
        <v>0</v>
      </c>
      <c r="ED34">
        <f t="shared" ref="ED34" si="18">EC34</f>
        <v>0</v>
      </c>
      <c r="EE34">
        <f t="shared" ref="EE34" si="19">ED34</f>
        <v>0</v>
      </c>
      <c r="EF34">
        <f t="shared" ref="EF34" si="20">EE34</f>
        <v>0</v>
      </c>
      <c r="EG34">
        <f t="shared" ref="EG34" si="21">EF34</f>
        <v>0</v>
      </c>
    </row>
    <row r="89" spans="1:128" x14ac:dyDescent="0.35">
      <c r="A89" t="s">
        <v>55</v>
      </c>
    </row>
    <row r="90" spans="1:128" x14ac:dyDescent="0.35">
      <c r="B90">
        <v>1891</v>
      </c>
      <c r="C90">
        <v>1893</v>
      </c>
      <c r="D90">
        <v>1896</v>
      </c>
      <c r="E90">
        <v>1898</v>
      </c>
      <c r="F90">
        <v>1899</v>
      </c>
      <c r="G90">
        <v>1900</v>
      </c>
      <c r="H90">
        <v>1901</v>
      </c>
      <c r="I90">
        <v>1902</v>
      </c>
      <c r="J90">
        <v>1903</v>
      </c>
      <c r="K90">
        <v>1904</v>
      </c>
      <c r="L90">
        <v>1905</v>
      </c>
      <c r="M90">
        <v>1906</v>
      </c>
      <c r="N90">
        <v>1907</v>
      </c>
      <c r="O90">
        <v>1908</v>
      </c>
      <c r="P90">
        <v>1909</v>
      </c>
      <c r="Q90">
        <v>1910</v>
      </c>
      <c r="R90">
        <v>1911</v>
      </c>
      <c r="S90">
        <v>1912</v>
      </c>
      <c r="T90">
        <v>1913</v>
      </c>
      <c r="U90">
        <v>1914</v>
      </c>
      <c r="V90">
        <v>1915</v>
      </c>
      <c r="W90">
        <v>1916</v>
      </c>
      <c r="X90">
        <v>1917</v>
      </c>
      <c r="Y90">
        <v>1918</v>
      </c>
      <c r="Z90">
        <v>1919</v>
      </c>
      <c r="AA90">
        <v>1920</v>
      </c>
      <c r="AB90">
        <v>1921</v>
      </c>
      <c r="AC90">
        <v>1922</v>
      </c>
      <c r="AD90">
        <v>1923</v>
      </c>
      <c r="AE90">
        <v>1924</v>
      </c>
      <c r="AF90">
        <v>1925</v>
      </c>
      <c r="AG90">
        <v>1926</v>
      </c>
      <c r="AH90">
        <v>1927</v>
      </c>
      <c r="AI90">
        <v>1928</v>
      </c>
      <c r="AJ90">
        <v>1929</v>
      </c>
      <c r="AK90">
        <v>1930</v>
      </c>
      <c r="AL90">
        <v>1931</v>
      </c>
      <c r="AM90">
        <v>1932</v>
      </c>
      <c r="AN90">
        <v>1933</v>
      </c>
      <c r="AO90">
        <v>1934</v>
      </c>
      <c r="AP90">
        <v>1935</v>
      </c>
      <c r="AQ90">
        <v>1936</v>
      </c>
      <c r="AR90">
        <v>1937</v>
      </c>
      <c r="AS90">
        <v>1938</v>
      </c>
      <c r="AT90">
        <v>1939</v>
      </c>
      <c r="AU90">
        <v>1940</v>
      </c>
      <c r="AV90">
        <v>1941</v>
      </c>
      <c r="AW90">
        <v>1942</v>
      </c>
      <c r="AX90">
        <v>1943</v>
      </c>
      <c r="AY90">
        <v>1944</v>
      </c>
      <c r="AZ90">
        <v>1945</v>
      </c>
      <c r="BA90">
        <v>1946</v>
      </c>
      <c r="BB90">
        <v>1947</v>
      </c>
      <c r="BC90">
        <v>1948</v>
      </c>
      <c r="BD90">
        <v>1949</v>
      </c>
      <c r="BE90">
        <v>1950</v>
      </c>
      <c r="BF90">
        <v>1951</v>
      </c>
      <c r="BG90">
        <v>1952</v>
      </c>
      <c r="BH90">
        <v>1953</v>
      </c>
      <c r="BI90">
        <v>1954</v>
      </c>
      <c r="BJ90">
        <v>1955</v>
      </c>
      <c r="BK90">
        <v>1956</v>
      </c>
      <c r="BL90">
        <v>1957</v>
      </c>
      <c r="BM90">
        <v>1958</v>
      </c>
      <c r="BN90">
        <v>1959</v>
      </c>
      <c r="BO90">
        <v>1960</v>
      </c>
      <c r="BP90">
        <v>1961</v>
      </c>
      <c r="BQ90">
        <v>1962</v>
      </c>
      <c r="BR90">
        <v>1963</v>
      </c>
      <c r="BS90">
        <v>1964</v>
      </c>
      <c r="BT90">
        <v>1965</v>
      </c>
      <c r="BU90">
        <v>1966</v>
      </c>
      <c r="BV90">
        <v>1967</v>
      </c>
      <c r="BW90">
        <v>1968</v>
      </c>
      <c r="BX90">
        <v>1969</v>
      </c>
      <c r="BY90">
        <v>1970</v>
      </c>
      <c r="BZ90">
        <v>1971</v>
      </c>
      <c r="CA90">
        <v>1972</v>
      </c>
      <c r="CB90">
        <v>1973</v>
      </c>
      <c r="CC90">
        <v>1974</v>
      </c>
      <c r="CD90">
        <v>1975</v>
      </c>
      <c r="CE90">
        <v>1976</v>
      </c>
      <c r="CF90">
        <v>1977</v>
      </c>
      <c r="CG90">
        <v>1978</v>
      </c>
      <c r="CH90">
        <v>1979</v>
      </c>
      <c r="CI90">
        <v>1980</v>
      </c>
      <c r="CJ90">
        <v>1981</v>
      </c>
      <c r="CK90">
        <v>1982</v>
      </c>
      <c r="CL90">
        <v>1983</v>
      </c>
      <c r="CM90">
        <v>1984</v>
      </c>
      <c r="CN90">
        <v>1985</v>
      </c>
      <c r="CO90">
        <v>1986</v>
      </c>
      <c r="CP90">
        <v>1987</v>
      </c>
      <c r="CQ90">
        <v>1988</v>
      </c>
      <c r="CR90">
        <v>1989</v>
      </c>
      <c r="CS90">
        <v>1990</v>
      </c>
      <c r="CT90">
        <v>1991</v>
      </c>
      <c r="CU90">
        <v>1992</v>
      </c>
      <c r="CV90">
        <v>1993</v>
      </c>
      <c r="CW90">
        <v>1994</v>
      </c>
      <c r="CX90">
        <v>1995</v>
      </c>
      <c r="CY90">
        <v>1996</v>
      </c>
      <c r="CZ90">
        <v>1997</v>
      </c>
      <c r="DA90">
        <v>1998</v>
      </c>
      <c r="DB90">
        <v>1999</v>
      </c>
      <c r="DC90">
        <v>2000</v>
      </c>
      <c r="DD90">
        <v>2001</v>
      </c>
      <c r="DE90">
        <v>2002</v>
      </c>
      <c r="DF90">
        <v>2003</v>
      </c>
      <c r="DG90">
        <v>2004</v>
      </c>
      <c r="DH90">
        <v>2005</v>
      </c>
      <c r="DI90">
        <v>2006</v>
      </c>
      <c r="DJ90">
        <v>2007</v>
      </c>
      <c r="DK90">
        <v>2008</v>
      </c>
      <c r="DL90">
        <v>2009</v>
      </c>
      <c r="DM90">
        <v>2010</v>
      </c>
      <c r="DN90">
        <v>2011</v>
      </c>
      <c r="DO90">
        <v>2012</v>
      </c>
      <c r="DP90">
        <v>2013</v>
      </c>
      <c r="DQ90">
        <v>2014</v>
      </c>
      <c r="DR90">
        <v>2015</v>
      </c>
      <c r="DS90">
        <v>2016</v>
      </c>
      <c r="DT90">
        <v>2017</v>
      </c>
      <c r="DU90">
        <v>2018</v>
      </c>
      <c r="DV90">
        <v>2019</v>
      </c>
      <c r="DW90">
        <v>2020</v>
      </c>
      <c r="DX90">
        <v>2021</v>
      </c>
    </row>
    <row r="91" spans="1:128" x14ac:dyDescent="0.35">
      <c r="B91">
        <f>B13</f>
        <v>0</v>
      </c>
      <c r="C91">
        <f t="shared" ref="C91:AH91" si="22">B91+C13</f>
        <v>0</v>
      </c>
      <c r="D91">
        <f t="shared" si="22"/>
        <v>0</v>
      </c>
      <c r="E91">
        <f t="shared" si="22"/>
        <v>0</v>
      </c>
      <c r="F91">
        <f t="shared" si="22"/>
        <v>0</v>
      </c>
      <c r="G91">
        <f t="shared" si="22"/>
        <v>0</v>
      </c>
      <c r="H91">
        <f t="shared" si="22"/>
        <v>0</v>
      </c>
      <c r="I91">
        <f t="shared" si="22"/>
        <v>0</v>
      </c>
      <c r="J91">
        <f t="shared" si="22"/>
        <v>0</v>
      </c>
      <c r="K91">
        <f t="shared" si="22"/>
        <v>0</v>
      </c>
      <c r="L91">
        <f t="shared" si="22"/>
        <v>0</v>
      </c>
      <c r="M91">
        <f t="shared" si="22"/>
        <v>0</v>
      </c>
      <c r="N91">
        <f t="shared" si="22"/>
        <v>0</v>
      </c>
      <c r="O91">
        <f t="shared" si="22"/>
        <v>0</v>
      </c>
      <c r="P91">
        <f t="shared" si="22"/>
        <v>0</v>
      </c>
      <c r="Q91">
        <f t="shared" si="22"/>
        <v>0</v>
      </c>
      <c r="R91">
        <f t="shared" si="22"/>
        <v>0</v>
      </c>
      <c r="S91">
        <f t="shared" si="22"/>
        <v>0</v>
      </c>
      <c r="T91">
        <f t="shared" si="22"/>
        <v>0</v>
      </c>
      <c r="U91">
        <f t="shared" si="22"/>
        <v>0</v>
      </c>
      <c r="V91">
        <f t="shared" si="22"/>
        <v>0</v>
      </c>
      <c r="W91">
        <f t="shared" si="22"/>
        <v>0</v>
      </c>
      <c r="X91">
        <f t="shared" si="22"/>
        <v>0</v>
      </c>
      <c r="Y91">
        <f t="shared" si="22"/>
        <v>0</v>
      </c>
      <c r="Z91">
        <f t="shared" si="22"/>
        <v>0</v>
      </c>
      <c r="AA91">
        <f t="shared" si="22"/>
        <v>0</v>
      </c>
      <c r="AB91">
        <f t="shared" si="22"/>
        <v>0</v>
      </c>
      <c r="AC91">
        <f t="shared" si="22"/>
        <v>0</v>
      </c>
      <c r="AD91">
        <f t="shared" si="22"/>
        <v>0</v>
      </c>
      <c r="AE91">
        <f t="shared" si="22"/>
        <v>0</v>
      </c>
      <c r="AF91">
        <f t="shared" si="22"/>
        <v>0</v>
      </c>
      <c r="AG91">
        <f t="shared" si="22"/>
        <v>0</v>
      </c>
      <c r="AH91">
        <f t="shared" si="22"/>
        <v>0</v>
      </c>
      <c r="AI91">
        <f t="shared" ref="AI91:BN91" si="23">AH91+AI13</f>
        <v>0</v>
      </c>
      <c r="AJ91">
        <f t="shared" si="23"/>
        <v>0</v>
      </c>
      <c r="AK91">
        <f t="shared" si="23"/>
        <v>0</v>
      </c>
      <c r="AL91">
        <f t="shared" si="23"/>
        <v>0</v>
      </c>
      <c r="AM91">
        <f t="shared" si="23"/>
        <v>0</v>
      </c>
      <c r="AN91">
        <f t="shared" si="23"/>
        <v>0</v>
      </c>
      <c r="AO91">
        <f t="shared" si="23"/>
        <v>0</v>
      </c>
      <c r="AP91">
        <f t="shared" si="23"/>
        <v>0</v>
      </c>
      <c r="AQ91">
        <f t="shared" si="23"/>
        <v>0</v>
      </c>
      <c r="AR91">
        <f t="shared" si="23"/>
        <v>0</v>
      </c>
      <c r="AS91">
        <f t="shared" si="23"/>
        <v>0</v>
      </c>
      <c r="AT91">
        <f t="shared" si="23"/>
        <v>0</v>
      </c>
      <c r="AU91">
        <f t="shared" si="23"/>
        <v>0</v>
      </c>
      <c r="AV91">
        <f t="shared" si="23"/>
        <v>0</v>
      </c>
      <c r="AW91">
        <f t="shared" si="23"/>
        <v>0</v>
      </c>
      <c r="AX91">
        <f t="shared" si="23"/>
        <v>0</v>
      </c>
      <c r="AY91">
        <f t="shared" si="23"/>
        <v>0</v>
      </c>
      <c r="AZ91">
        <f t="shared" si="23"/>
        <v>0</v>
      </c>
      <c r="BA91">
        <f t="shared" si="23"/>
        <v>0</v>
      </c>
      <c r="BB91">
        <f t="shared" si="23"/>
        <v>0</v>
      </c>
      <c r="BC91">
        <f t="shared" si="23"/>
        <v>0</v>
      </c>
      <c r="BD91">
        <f t="shared" si="23"/>
        <v>0</v>
      </c>
      <c r="BE91">
        <f t="shared" si="23"/>
        <v>0</v>
      </c>
      <c r="BF91">
        <f t="shared" si="23"/>
        <v>0</v>
      </c>
      <c r="BG91">
        <f t="shared" si="23"/>
        <v>0</v>
      </c>
      <c r="BH91">
        <f t="shared" si="23"/>
        <v>0</v>
      </c>
      <c r="BI91">
        <f t="shared" si="23"/>
        <v>0</v>
      </c>
      <c r="BJ91">
        <f t="shared" si="23"/>
        <v>0</v>
      </c>
      <c r="BK91">
        <f t="shared" si="23"/>
        <v>0</v>
      </c>
      <c r="BL91">
        <f t="shared" si="23"/>
        <v>0</v>
      </c>
      <c r="BM91">
        <f t="shared" si="23"/>
        <v>0</v>
      </c>
      <c r="BN91">
        <f t="shared" si="23"/>
        <v>0</v>
      </c>
      <c r="BO91">
        <f t="shared" ref="BO91:CT91" si="24">BN91+BO13</f>
        <v>0</v>
      </c>
      <c r="BP91">
        <f t="shared" si="24"/>
        <v>0</v>
      </c>
      <c r="BQ91">
        <f t="shared" si="24"/>
        <v>0</v>
      </c>
      <c r="BR91">
        <f t="shared" si="24"/>
        <v>0</v>
      </c>
      <c r="BS91">
        <f t="shared" si="24"/>
        <v>0</v>
      </c>
      <c r="BT91">
        <f t="shared" si="24"/>
        <v>0</v>
      </c>
      <c r="BU91">
        <f t="shared" si="24"/>
        <v>0</v>
      </c>
      <c r="BV91">
        <f t="shared" si="24"/>
        <v>0</v>
      </c>
      <c r="BW91">
        <f t="shared" si="24"/>
        <v>0</v>
      </c>
      <c r="BX91">
        <f t="shared" si="24"/>
        <v>0</v>
      </c>
      <c r="BY91">
        <f t="shared" si="24"/>
        <v>0</v>
      </c>
      <c r="BZ91">
        <f t="shared" si="24"/>
        <v>0</v>
      </c>
      <c r="CA91">
        <f t="shared" si="24"/>
        <v>0</v>
      </c>
      <c r="CB91">
        <f t="shared" si="24"/>
        <v>0</v>
      </c>
      <c r="CC91">
        <f t="shared" si="24"/>
        <v>0</v>
      </c>
      <c r="CD91">
        <f t="shared" si="24"/>
        <v>1.6500000000000001E-2</v>
      </c>
      <c r="CE91">
        <f t="shared" si="24"/>
        <v>1.6500000000000001E-2</v>
      </c>
      <c r="CF91">
        <f t="shared" si="24"/>
        <v>1.6500000000000001E-2</v>
      </c>
      <c r="CG91">
        <f t="shared" si="24"/>
        <v>1.6500000000000001E-2</v>
      </c>
      <c r="CH91">
        <f t="shared" si="24"/>
        <v>1.6500000000000001E-2</v>
      </c>
      <c r="CI91">
        <f t="shared" si="24"/>
        <v>1.6500000000000001E-2</v>
      </c>
      <c r="CJ91">
        <f t="shared" si="24"/>
        <v>3.5000000000000003E-2</v>
      </c>
      <c r="CK91">
        <f t="shared" si="24"/>
        <v>5.3800000000000001E-2</v>
      </c>
      <c r="CL91">
        <f t="shared" si="24"/>
        <v>0.42780000000000001</v>
      </c>
      <c r="CM91">
        <f t="shared" si="24"/>
        <v>0.59279999999999999</v>
      </c>
      <c r="CN91">
        <f t="shared" si="24"/>
        <v>0.79089999999999994</v>
      </c>
      <c r="CO91">
        <f t="shared" si="24"/>
        <v>0.96149999999999991</v>
      </c>
      <c r="CP91">
        <f t="shared" si="24"/>
        <v>1.1117999999999999</v>
      </c>
      <c r="CQ91">
        <f t="shared" si="24"/>
        <v>1.2098</v>
      </c>
      <c r="CR91">
        <f t="shared" si="24"/>
        <v>1.3874</v>
      </c>
      <c r="CS91">
        <f t="shared" si="24"/>
        <v>1.5558999999999998</v>
      </c>
      <c r="CT91">
        <f t="shared" si="24"/>
        <v>1.6327999999999998</v>
      </c>
      <c r="CU91">
        <f t="shared" ref="CU91:DX91" si="25">CT91+CU13</f>
        <v>1.6392999999999998</v>
      </c>
      <c r="CV91">
        <f t="shared" si="25"/>
        <v>1.6500999999999997</v>
      </c>
      <c r="CW91">
        <f t="shared" si="25"/>
        <v>1.7745999999999997</v>
      </c>
      <c r="CX91">
        <f t="shared" si="25"/>
        <v>1.8045999999999998</v>
      </c>
      <c r="CY91">
        <f t="shared" si="25"/>
        <v>1.8045999999999998</v>
      </c>
      <c r="CZ91">
        <f t="shared" si="25"/>
        <v>1.8233999999999997</v>
      </c>
      <c r="DA91">
        <f t="shared" si="25"/>
        <v>1.9955999999999996</v>
      </c>
      <c r="DB91">
        <f t="shared" si="25"/>
        <v>2.6635999999999997</v>
      </c>
      <c r="DC91">
        <f t="shared" si="25"/>
        <v>2.7247999999999997</v>
      </c>
      <c r="DD91">
        <f t="shared" si="25"/>
        <v>4.2460999999999993</v>
      </c>
      <c r="DE91">
        <f t="shared" si="25"/>
        <v>4.9158999999999988</v>
      </c>
      <c r="DF91">
        <f t="shared" si="25"/>
        <v>6.5519999999999987</v>
      </c>
      <c r="DG91">
        <f t="shared" si="25"/>
        <v>6.9292999999999987</v>
      </c>
      <c r="DH91">
        <f t="shared" si="25"/>
        <v>9.0945999999999998</v>
      </c>
      <c r="DI91">
        <f t="shared" si="25"/>
        <v>11.7523</v>
      </c>
      <c r="DJ91">
        <f t="shared" si="25"/>
        <v>17.157299999999999</v>
      </c>
      <c r="DK91">
        <f t="shared" si="25"/>
        <v>25.673699999999997</v>
      </c>
      <c r="DL91">
        <f t="shared" si="25"/>
        <v>35.726399999999998</v>
      </c>
      <c r="DM91">
        <f t="shared" si="25"/>
        <v>40.631900000000002</v>
      </c>
      <c r="DN91">
        <f t="shared" si="25"/>
        <v>48.252600000000001</v>
      </c>
      <c r="DO91">
        <f t="shared" si="25"/>
        <v>63.111499999999999</v>
      </c>
      <c r="DP91">
        <f t="shared" si="25"/>
        <v>67.513300000000001</v>
      </c>
      <c r="DQ91">
        <f t="shared" si="25"/>
        <v>76.127099999999999</v>
      </c>
      <c r="DR91">
        <f t="shared" si="25"/>
        <v>90.287199999999999</v>
      </c>
      <c r="DS91">
        <f t="shared" si="25"/>
        <v>109.9188</v>
      </c>
      <c r="DT91">
        <f t="shared" si="25"/>
        <v>124.4773</v>
      </c>
      <c r="DU91">
        <f t="shared" si="25"/>
        <v>139.63810000000001</v>
      </c>
      <c r="DV91">
        <f t="shared" si="25"/>
        <v>158.11240000000001</v>
      </c>
      <c r="DW91">
        <f t="shared" si="25"/>
        <v>187.70510000000002</v>
      </c>
      <c r="DX91">
        <f t="shared" si="25"/>
        <v>220.59340000000003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04ADB-723D-4AB1-939A-50F9B3B8B0B6}">
  <dimension ref="A1:EF12"/>
  <sheetViews>
    <sheetView zoomScale="70" zoomScaleNormal="70" workbookViewId="0">
      <selection activeCell="A7" sqref="A7"/>
    </sheetView>
  </sheetViews>
  <sheetFormatPr defaultRowHeight="14.5" x14ac:dyDescent="0.35"/>
  <sheetData>
    <row r="1" spans="1:136" x14ac:dyDescent="0.35">
      <c r="A1" t="s">
        <v>58</v>
      </c>
    </row>
    <row r="2" spans="1:136" x14ac:dyDescent="0.35">
      <c r="A2" t="s">
        <v>56</v>
      </c>
    </row>
    <row r="3" spans="1:136" x14ac:dyDescent="0.35">
      <c r="A3">
        <v>2014</v>
      </c>
      <c r="B3">
        <v>2015</v>
      </c>
      <c r="C3">
        <v>2016</v>
      </c>
      <c r="D3">
        <v>2017</v>
      </c>
      <c r="E3">
        <v>2018</v>
      </c>
      <c r="F3">
        <v>2019</v>
      </c>
      <c r="G3">
        <v>2020</v>
      </c>
      <c r="H3">
        <v>2021</v>
      </c>
    </row>
    <row r="4" spans="1:136" x14ac:dyDescent="0.35">
      <c r="A4">
        <v>7.33</v>
      </c>
      <c r="B4">
        <v>9.7799999999999994</v>
      </c>
      <c r="C4">
        <v>12.77</v>
      </c>
      <c r="D4">
        <v>16.149999999999999</v>
      </c>
      <c r="E4">
        <v>19.55</v>
      </c>
      <c r="F4">
        <v>23.21</v>
      </c>
      <c r="G4">
        <v>27.58</v>
      </c>
      <c r="H4">
        <v>32.97</v>
      </c>
    </row>
    <row r="6" spans="1:136" x14ac:dyDescent="0.35">
      <c r="A6" t="s">
        <v>59</v>
      </c>
    </row>
    <row r="7" spans="1:136" x14ac:dyDescent="0.35">
      <c r="B7">
        <v>2015</v>
      </c>
      <c r="C7">
        <v>2016</v>
      </c>
      <c r="D7">
        <v>2017</v>
      </c>
      <c r="E7">
        <v>2018</v>
      </c>
      <c r="F7">
        <v>2019</v>
      </c>
      <c r="G7">
        <v>2020</v>
      </c>
      <c r="H7">
        <v>2021</v>
      </c>
    </row>
    <row r="8" spans="1:136" x14ac:dyDescent="0.35">
      <c r="B8">
        <f>B4-A4</f>
        <v>2.4499999999999993</v>
      </c>
      <c r="C8">
        <f t="shared" ref="C8:H8" si="0">C4-B4</f>
        <v>2.99</v>
      </c>
      <c r="D8">
        <f t="shared" si="0"/>
        <v>3.379999999999999</v>
      </c>
      <c r="E8">
        <f t="shared" si="0"/>
        <v>3.4000000000000021</v>
      </c>
      <c r="F8">
        <f t="shared" si="0"/>
        <v>3.66</v>
      </c>
      <c r="G8">
        <f t="shared" si="0"/>
        <v>4.3699999999999974</v>
      </c>
      <c r="H8">
        <f t="shared" si="0"/>
        <v>5.3900000000000006</v>
      </c>
    </row>
    <row r="11" spans="1:136" x14ac:dyDescent="0.35">
      <c r="A11">
        <v>1891</v>
      </c>
      <c r="B11">
        <v>1893</v>
      </c>
      <c r="C11">
        <v>1896</v>
      </c>
      <c r="D11">
        <v>1898</v>
      </c>
      <c r="E11">
        <v>1899</v>
      </c>
      <c r="F11">
        <v>1900</v>
      </c>
      <c r="G11">
        <v>1901</v>
      </c>
      <c r="H11">
        <v>1902</v>
      </c>
      <c r="I11">
        <v>1903</v>
      </c>
      <c r="J11">
        <v>1904</v>
      </c>
      <c r="K11">
        <v>1905</v>
      </c>
      <c r="L11">
        <v>1906</v>
      </c>
      <c r="M11">
        <v>1907</v>
      </c>
      <c r="N11">
        <v>1908</v>
      </c>
      <c r="O11">
        <v>1909</v>
      </c>
      <c r="P11">
        <v>1910</v>
      </c>
      <c r="Q11">
        <v>1911</v>
      </c>
      <c r="R11">
        <v>1912</v>
      </c>
      <c r="S11">
        <v>1913</v>
      </c>
      <c r="T11">
        <v>1914</v>
      </c>
      <c r="U11">
        <v>1915</v>
      </c>
      <c r="V11">
        <v>1916</v>
      </c>
      <c r="W11">
        <v>1917</v>
      </c>
      <c r="X11">
        <v>1918</v>
      </c>
      <c r="Y11">
        <v>1919</v>
      </c>
      <c r="Z11">
        <v>1920</v>
      </c>
      <c r="AA11">
        <v>1921</v>
      </c>
      <c r="AB11">
        <v>1922</v>
      </c>
      <c r="AC11">
        <v>1923</v>
      </c>
      <c r="AD11">
        <v>1924</v>
      </c>
      <c r="AE11">
        <v>1925</v>
      </c>
      <c r="AF11">
        <v>1926</v>
      </c>
      <c r="AG11">
        <v>1927</v>
      </c>
      <c r="AH11">
        <v>1928</v>
      </c>
      <c r="AI11">
        <v>1929</v>
      </c>
      <c r="AJ11">
        <v>1930</v>
      </c>
      <c r="AK11">
        <v>1931</v>
      </c>
      <c r="AL11">
        <v>1932</v>
      </c>
      <c r="AM11">
        <v>1933</v>
      </c>
      <c r="AN11">
        <v>1934</v>
      </c>
      <c r="AO11">
        <v>1935</v>
      </c>
      <c r="AP11">
        <v>1936</v>
      </c>
      <c r="AQ11">
        <v>1937</v>
      </c>
      <c r="AR11">
        <v>1938</v>
      </c>
      <c r="AS11">
        <v>1939</v>
      </c>
      <c r="AT11">
        <v>1940</v>
      </c>
      <c r="AU11">
        <v>1941</v>
      </c>
      <c r="AV11">
        <v>1942</v>
      </c>
      <c r="AW11">
        <v>1943</v>
      </c>
      <c r="AX11">
        <v>1944</v>
      </c>
      <c r="AY11">
        <v>1945</v>
      </c>
      <c r="AZ11">
        <v>1946</v>
      </c>
      <c r="BA11">
        <v>1947</v>
      </c>
      <c r="BB11">
        <v>1948</v>
      </c>
      <c r="BC11">
        <v>1949</v>
      </c>
      <c r="BD11">
        <v>1950</v>
      </c>
      <c r="BE11">
        <v>1951</v>
      </c>
      <c r="BF11">
        <v>1952</v>
      </c>
      <c r="BG11">
        <v>1953</v>
      </c>
      <c r="BH11">
        <v>1954</v>
      </c>
      <c r="BI11">
        <v>1955</v>
      </c>
      <c r="BJ11">
        <v>1956</v>
      </c>
      <c r="BK11">
        <v>1957</v>
      </c>
      <c r="BL11">
        <v>1958</v>
      </c>
      <c r="BM11">
        <v>1959</v>
      </c>
      <c r="BN11">
        <v>1960</v>
      </c>
      <c r="BO11">
        <v>1961</v>
      </c>
      <c r="BP11">
        <v>1962</v>
      </c>
      <c r="BQ11">
        <v>1963</v>
      </c>
      <c r="BR11">
        <v>1964</v>
      </c>
      <c r="BS11">
        <v>1965</v>
      </c>
      <c r="BT11">
        <v>1966</v>
      </c>
      <c r="BU11">
        <v>1967</v>
      </c>
      <c r="BV11">
        <v>1968</v>
      </c>
      <c r="BW11">
        <v>1969</v>
      </c>
      <c r="BX11">
        <v>1970</v>
      </c>
      <c r="BY11">
        <v>1971</v>
      </c>
      <c r="BZ11">
        <v>1972</v>
      </c>
      <c r="CA11">
        <v>1973</v>
      </c>
      <c r="CB11">
        <v>1974</v>
      </c>
      <c r="CC11">
        <v>1975</v>
      </c>
      <c r="CD11">
        <v>1976</v>
      </c>
      <c r="CE11">
        <v>1977</v>
      </c>
      <c r="CF11">
        <v>1978</v>
      </c>
      <c r="CG11">
        <v>1979</v>
      </c>
      <c r="CH11">
        <v>1980</v>
      </c>
      <c r="CI11">
        <v>1981</v>
      </c>
      <c r="CJ11">
        <v>1982</v>
      </c>
      <c r="CK11">
        <v>1983</v>
      </c>
      <c r="CL11">
        <v>1984</v>
      </c>
      <c r="CM11">
        <v>1985</v>
      </c>
      <c r="CN11">
        <v>1986</v>
      </c>
      <c r="CO11">
        <v>1987</v>
      </c>
      <c r="CP11">
        <v>1988</v>
      </c>
      <c r="CQ11">
        <v>1989</v>
      </c>
      <c r="CR11">
        <v>1990</v>
      </c>
      <c r="CS11">
        <v>1991</v>
      </c>
      <c r="CT11">
        <v>1992</v>
      </c>
      <c r="CU11">
        <v>1993</v>
      </c>
      <c r="CV11">
        <v>1994</v>
      </c>
      <c r="CW11">
        <v>1995</v>
      </c>
      <c r="CX11">
        <v>1996</v>
      </c>
      <c r="CY11">
        <v>1997</v>
      </c>
      <c r="CZ11">
        <v>1998</v>
      </c>
      <c r="DA11">
        <v>1999</v>
      </c>
      <c r="DB11">
        <v>2000</v>
      </c>
      <c r="DC11">
        <v>2001</v>
      </c>
      <c r="DD11">
        <v>2002</v>
      </c>
      <c r="DE11">
        <v>2003</v>
      </c>
      <c r="DF11">
        <v>2004</v>
      </c>
      <c r="DG11">
        <v>2005</v>
      </c>
      <c r="DH11">
        <v>2006</v>
      </c>
      <c r="DI11">
        <v>2007</v>
      </c>
      <c r="DJ11">
        <v>2008</v>
      </c>
      <c r="DK11">
        <v>2009</v>
      </c>
      <c r="DL11">
        <v>2010</v>
      </c>
      <c r="DM11">
        <v>2011</v>
      </c>
      <c r="DN11">
        <v>2012</v>
      </c>
      <c r="DO11">
        <v>2013</v>
      </c>
      <c r="DP11">
        <v>2014</v>
      </c>
      <c r="DQ11">
        <v>2015</v>
      </c>
      <c r="DR11">
        <v>2016</v>
      </c>
      <c r="DS11">
        <v>2017</v>
      </c>
      <c r="DT11">
        <v>2018</v>
      </c>
      <c r="DU11">
        <v>2019</v>
      </c>
      <c r="DV11">
        <v>2020</v>
      </c>
      <c r="DW11">
        <v>2021</v>
      </c>
      <c r="DX11">
        <v>2022</v>
      </c>
      <c r="DY11">
        <v>2023</v>
      </c>
      <c r="DZ11">
        <v>2024</v>
      </c>
      <c r="EA11">
        <v>2025</v>
      </c>
      <c r="EB11">
        <v>2026</v>
      </c>
      <c r="EC11">
        <v>2027</v>
      </c>
      <c r="ED11">
        <v>2028</v>
      </c>
      <c r="EE11">
        <v>2029</v>
      </c>
      <c r="EF11">
        <v>2030</v>
      </c>
    </row>
    <row r="12" spans="1:136" x14ac:dyDescent="0.35">
      <c r="DQ12">
        <f>B8</f>
        <v>2.4499999999999993</v>
      </c>
      <c r="DR12">
        <f t="shared" ref="DR12:DW12" si="1">C8</f>
        <v>2.99</v>
      </c>
      <c r="DS12">
        <f t="shared" si="1"/>
        <v>3.379999999999999</v>
      </c>
      <c r="DT12">
        <f t="shared" si="1"/>
        <v>3.4000000000000021</v>
      </c>
      <c r="DU12">
        <f t="shared" si="1"/>
        <v>3.66</v>
      </c>
      <c r="DV12">
        <f t="shared" si="1"/>
        <v>4.3699999999999974</v>
      </c>
      <c r="DW12">
        <f t="shared" si="1"/>
        <v>5.3900000000000006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5BF56-F7A3-46A1-9F0E-759738AE42E7}">
  <dimension ref="A1:AP31"/>
  <sheetViews>
    <sheetView tabSelected="1" topLeftCell="G19" zoomScale="71" zoomScaleNormal="85" workbookViewId="0">
      <selection activeCell="AD41" sqref="AD41"/>
    </sheetView>
  </sheetViews>
  <sheetFormatPr defaultRowHeight="14.5" x14ac:dyDescent="0.35"/>
  <cols>
    <col min="2" max="2" width="9.26953125" bestFit="1" customWidth="1"/>
    <col min="3" max="4" width="9.26953125" customWidth="1"/>
    <col min="5" max="5" width="9.26953125" bestFit="1" customWidth="1"/>
    <col min="6" max="7" width="9.7265625" bestFit="1" customWidth="1"/>
    <col min="8" max="9" width="9.7265625" customWidth="1"/>
    <col min="10" max="10" width="9.26953125" bestFit="1" customWidth="1"/>
    <col min="11" max="11" width="9.26953125" customWidth="1"/>
    <col min="12" max="12" width="9.26953125" bestFit="1" customWidth="1"/>
  </cols>
  <sheetData>
    <row r="1" spans="1:36" x14ac:dyDescent="0.35">
      <c r="A1" s="5" t="s">
        <v>68</v>
      </c>
      <c r="E1" s="6" t="s">
        <v>69</v>
      </c>
      <c r="F1" s="6">
        <f>2030-2021</f>
        <v>9</v>
      </c>
      <c r="G1" s="6">
        <f>2035-2021</f>
        <v>14</v>
      </c>
      <c r="H1" s="6">
        <f>F1</f>
        <v>9</v>
      </c>
      <c r="I1" s="6">
        <f>H1</f>
        <v>9</v>
      </c>
      <c r="J1" s="6">
        <f>2035-2021</f>
        <v>14</v>
      </c>
      <c r="K1" s="6">
        <f>F1</f>
        <v>9</v>
      </c>
      <c r="L1" s="6">
        <f>K1</f>
        <v>9</v>
      </c>
      <c r="M1" s="6">
        <f>2030-2020</f>
        <v>10</v>
      </c>
      <c r="N1" s="6">
        <f>M1</f>
        <v>10</v>
      </c>
    </row>
    <row r="2" spans="1:36" x14ac:dyDescent="0.35">
      <c r="AJ2">
        <v>2021</v>
      </c>
    </row>
    <row r="3" spans="1:36" x14ac:dyDescent="0.35">
      <c r="A3" s="3"/>
      <c r="B3" s="3" t="s">
        <v>66</v>
      </c>
      <c r="C3" s="3"/>
      <c r="D3" s="3" t="s">
        <v>67</v>
      </c>
      <c r="E3" s="3"/>
      <c r="F3" s="3" t="s">
        <v>65</v>
      </c>
      <c r="G3" s="3"/>
      <c r="H3" s="3"/>
      <c r="I3" s="3"/>
      <c r="J3" s="3"/>
      <c r="K3" s="3"/>
      <c r="L3" s="3"/>
      <c r="M3" s="3"/>
      <c r="N3" s="3"/>
      <c r="O3" s="3"/>
    </row>
    <row r="4" spans="1:36" x14ac:dyDescent="0.35">
      <c r="A4" s="3"/>
      <c r="B4" s="3" t="s">
        <v>63</v>
      </c>
      <c r="C4" s="3" t="s">
        <v>64</v>
      </c>
      <c r="D4" s="3" t="s">
        <v>62</v>
      </c>
      <c r="E4" s="3" t="s">
        <v>61</v>
      </c>
      <c r="F4" s="3" t="s">
        <v>70</v>
      </c>
      <c r="G4" s="3" t="s">
        <v>75</v>
      </c>
      <c r="H4" s="3" t="s">
        <v>79</v>
      </c>
      <c r="I4" s="3" t="s">
        <v>80</v>
      </c>
      <c r="J4" s="3" t="s">
        <v>83</v>
      </c>
      <c r="K4" s="3" t="s">
        <v>72</v>
      </c>
      <c r="L4" s="3" t="s">
        <v>73</v>
      </c>
      <c r="M4" s="3" t="s">
        <v>81</v>
      </c>
      <c r="N4" s="3" t="s">
        <v>82</v>
      </c>
      <c r="O4" s="3"/>
      <c r="AH4" t="s">
        <v>21</v>
      </c>
      <c r="AI4" t="s">
        <v>33</v>
      </c>
      <c r="AJ4">
        <v>95.5</v>
      </c>
    </row>
    <row r="5" spans="1:36" x14ac:dyDescent="0.35">
      <c r="A5" s="3" t="s">
        <v>16</v>
      </c>
      <c r="B5" s="4"/>
      <c r="C5" s="4"/>
      <c r="D5" s="4"/>
      <c r="E5" s="4"/>
      <c r="F5" s="4"/>
      <c r="G5" s="4"/>
      <c r="H5" s="4"/>
      <c r="I5" s="4"/>
      <c r="K5" s="4"/>
      <c r="L5" s="4"/>
      <c r="M5" s="4"/>
      <c r="N5" s="4"/>
      <c r="O5" s="3"/>
      <c r="AH5" t="s">
        <v>22</v>
      </c>
      <c r="AI5" t="s">
        <v>34</v>
      </c>
    </row>
    <row r="6" spans="1:36" x14ac:dyDescent="0.35">
      <c r="A6" s="3" t="s">
        <v>15</v>
      </c>
      <c r="B6" s="4">
        <f>Historical!AC23</f>
        <v>1.1639999999999999</v>
      </c>
      <c r="C6" s="4">
        <f>Historical!DX5</f>
        <v>0</v>
      </c>
      <c r="D6" s="4">
        <v>0.168928571482759</v>
      </c>
      <c r="E6" s="4">
        <v>0.16892857142578546</v>
      </c>
      <c r="F6" s="4"/>
      <c r="G6" s="4"/>
      <c r="H6" s="4"/>
      <c r="I6" s="4"/>
      <c r="K6" s="4"/>
      <c r="L6" s="4"/>
      <c r="M6" s="4"/>
      <c r="N6" s="4"/>
      <c r="O6" s="3"/>
      <c r="AH6" t="s">
        <v>12</v>
      </c>
      <c r="AI6" t="s">
        <v>35</v>
      </c>
      <c r="AJ6">
        <v>80</v>
      </c>
    </row>
    <row r="7" spans="1:36" x14ac:dyDescent="0.35">
      <c r="A7" s="3" t="s">
        <v>14</v>
      </c>
      <c r="B7" s="4"/>
      <c r="C7" s="4"/>
      <c r="D7" s="4">
        <v>4.3572924041242467E-2</v>
      </c>
      <c r="E7" s="4">
        <v>4.6627961945487191E-2</v>
      </c>
      <c r="F7" s="4"/>
      <c r="G7" s="4"/>
      <c r="H7" s="4"/>
      <c r="I7" s="4"/>
      <c r="K7" s="4"/>
      <c r="L7" s="4"/>
      <c r="M7" s="4"/>
      <c r="N7" s="4"/>
      <c r="O7" s="3"/>
      <c r="AH7" t="s">
        <v>23</v>
      </c>
      <c r="AI7" t="s">
        <v>36</v>
      </c>
      <c r="AJ7">
        <v>47</v>
      </c>
    </row>
    <row r="8" spans="1:36" x14ac:dyDescent="0.35">
      <c r="A8" s="3" t="s">
        <v>13</v>
      </c>
      <c r="B8" s="4">
        <f>Historical!AC25</f>
        <v>8.549127272727274</v>
      </c>
      <c r="C8" s="4">
        <f>Historical!DX7</f>
        <v>14.2818</v>
      </c>
      <c r="D8" s="4">
        <v>6.5582552743972897</v>
      </c>
      <c r="E8" s="4">
        <v>15.074230742930897</v>
      </c>
      <c r="F8" s="4">
        <f>(279-137.4)/F1</f>
        <v>15.733333333333333</v>
      </c>
      <c r="G8" s="4">
        <f>SUM(AP29:AP30)/G1</f>
        <v>33.428571428571431</v>
      </c>
      <c r="H8" s="4"/>
      <c r="I8" s="4"/>
      <c r="J8">
        <f>(359-132)/J1</f>
        <v>16.214285714285715</v>
      </c>
      <c r="K8" s="4"/>
      <c r="L8" s="4"/>
      <c r="M8" s="4">
        <f>282/M1</f>
        <v>28.2</v>
      </c>
      <c r="N8" s="4">
        <f>363/N1</f>
        <v>36.299999999999997</v>
      </c>
      <c r="O8" s="3"/>
      <c r="AH8" t="s">
        <v>24</v>
      </c>
      <c r="AI8" t="s">
        <v>37</v>
      </c>
    </row>
    <row r="9" spans="1:36" x14ac:dyDescent="0.35">
      <c r="A9" s="3" t="s">
        <v>12</v>
      </c>
      <c r="B9" s="4">
        <f>Historical!AC26</f>
        <v>0.2589909090909091</v>
      </c>
      <c r="C9" s="4">
        <f>Historical!DX8</f>
        <v>8.9700000000000002E-2</v>
      </c>
      <c r="D9" s="4"/>
      <c r="E9" s="4"/>
      <c r="F9" s="4"/>
      <c r="K9" s="4"/>
      <c r="L9" s="4"/>
      <c r="O9" s="3"/>
      <c r="AH9" t="s">
        <v>11</v>
      </c>
      <c r="AI9" t="s">
        <v>38</v>
      </c>
      <c r="AJ9">
        <v>209.6</v>
      </c>
    </row>
    <row r="10" spans="1:36" x14ac:dyDescent="0.35">
      <c r="A10" s="3" t="s">
        <v>11</v>
      </c>
      <c r="B10" s="4"/>
      <c r="C10" s="4"/>
      <c r="D10" s="4"/>
      <c r="E10" s="4"/>
      <c r="F10" s="4"/>
      <c r="G10" s="4"/>
      <c r="H10" s="4"/>
      <c r="I10" s="4"/>
      <c r="K10" s="4"/>
      <c r="L10" s="4"/>
      <c r="M10" s="4"/>
      <c r="N10" s="4"/>
      <c r="O10" s="3"/>
      <c r="AH10" t="s">
        <v>25</v>
      </c>
      <c r="AI10" t="s">
        <v>39</v>
      </c>
    </row>
    <row r="11" spans="1:36" x14ac:dyDescent="0.35">
      <c r="A11" s="3" t="s">
        <v>10</v>
      </c>
      <c r="B11" s="4">
        <f>Historical!AC28</f>
        <v>7.8110090909090903</v>
      </c>
      <c r="C11" s="4">
        <f>Historical!DX10</f>
        <v>18.6065</v>
      </c>
      <c r="D11" s="4">
        <v>16.677601806375637</v>
      </c>
      <c r="E11" s="4">
        <v>23.752028693581675</v>
      </c>
      <c r="F11" s="4">
        <f>(478.4-116.7)/F1</f>
        <v>40.18888888888889</v>
      </c>
      <c r="G11" s="4">
        <f>AP28/G1</f>
        <v>76.214285714285708</v>
      </c>
      <c r="H11" s="4"/>
      <c r="I11" s="4"/>
      <c r="J11">
        <f>(292-60)/J1</f>
        <v>16.571428571428573</v>
      </c>
      <c r="K11" s="4"/>
      <c r="L11" s="4"/>
      <c r="M11" s="4">
        <f>437/M1</f>
        <v>43.7</v>
      </c>
      <c r="N11" s="4">
        <f>422/N1</f>
        <v>42.2</v>
      </c>
      <c r="O11" s="3"/>
      <c r="AH11" t="s">
        <v>26</v>
      </c>
      <c r="AI11" t="s">
        <v>40</v>
      </c>
      <c r="AJ11">
        <v>280.10000000000002</v>
      </c>
    </row>
    <row r="12" spans="1:36" x14ac:dyDescent="0.35">
      <c r="A12" s="3" t="s">
        <v>9</v>
      </c>
      <c r="B12" s="4">
        <f>Historical!AC29</f>
        <v>0.43474545454545449</v>
      </c>
      <c r="C12" s="4">
        <f>Historical!DX11</f>
        <v>3.2244999999999999</v>
      </c>
      <c r="D12" s="4">
        <v>3.3587389323211059</v>
      </c>
      <c r="E12" s="4">
        <v>10.741676585820057</v>
      </c>
      <c r="F12" s="4">
        <f>(110-6.6)/F1</f>
        <v>11.488888888888889</v>
      </c>
      <c r="G12" s="4"/>
      <c r="H12" s="4"/>
      <c r="I12" s="4"/>
      <c r="J12">
        <f>(110-5)/J1</f>
        <v>7.5</v>
      </c>
      <c r="K12" s="4"/>
      <c r="L12" s="4"/>
      <c r="M12" s="4"/>
      <c r="N12" s="4"/>
      <c r="O12" s="3"/>
      <c r="AH12" t="s">
        <v>27</v>
      </c>
      <c r="AI12" t="s">
        <v>41</v>
      </c>
    </row>
    <row r="13" spans="1:36" x14ac:dyDescent="0.35">
      <c r="A13" s="3" t="s">
        <v>52</v>
      </c>
      <c r="B13" s="4"/>
      <c r="C13" s="4">
        <f>Historical!DX12</f>
        <v>0</v>
      </c>
      <c r="D13" s="4">
        <v>3.3995670904399037E-8</v>
      </c>
      <c r="E13" s="4">
        <v>5.8177272113584682E-8</v>
      </c>
      <c r="F13" s="4"/>
      <c r="G13" s="4">
        <f>AP31/G1</f>
        <v>4.4285714285714288</v>
      </c>
      <c r="H13" s="4"/>
      <c r="I13" s="4"/>
      <c r="K13" s="4"/>
      <c r="L13" s="4"/>
      <c r="M13" s="4"/>
      <c r="N13" s="4"/>
      <c r="O13" s="3"/>
      <c r="AH13" t="s">
        <v>28</v>
      </c>
      <c r="AI13" t="s">
        <v>42</v>
      </c>
      <c r="AJ13">
        <v>212</v>
      </c>
    </row>
    <row r="14" spans="1:36" x14ac:dyDescent="0.35">
      <c r="A14" s="3" t="s">
        <v>25</v>
      </c>
      <c r="B14" s="4"/>
      <c r="C14" s="4"/>
      <c r="D14" s="4">
        <v>5.8773429306407823E-8</v>
      </c>
      <c r="E14" s="4">
        <v>1.4881515076432386</v>
      </c>
      <c r="F14" s="4"/>
      <c r="G14" s="4">
        <f>24/G1</f>
        <v>1.7142857142857142</v>
      </c>
      <c r="H14" s="4"/>
      <c r="I14" s="4"/>
      <c r="J14">
        <f>20/J1</f>
        <v>1.4285714285714286</v>
      </c>
      <c r="K14" s="4"/>
      <c r="L14" s="4"/>
      <c r="M14" s="4">
        <f>1.5/M1</f>
        <v>0.15</v>
      </c>
      <c r="N14" s="4">
        <f>1.7/N1</f>
        <v>0.16999999999999998</v>
      </c>
      <c r="O14" s="3"/>
      <c r="AH14" t="s">
        <v>29</v>
      </c>
      <c r="AI14" t="s">
        <v>74</v>
      </c>
    </row>
    <row r="15" spans="1:36" x14ac:dyDescent="0.35">
      <c r="A15" s="3" t="s">
        <v>71</v>
      </c>
      <c r="B15" s="4"/>
      <c r="C15" s="4"/>
      <c r="D15" s="4"/>
      <c r="E15" s="4"/>
      <c r="F15" s="4"/>
      <c r="G15" s="4"/>
      <c r="H15" s="4">
        <v>34.200000000000003</v>
      </c>
      <c r="I15" s="4">
        <v>84.9</v>
      </c>
      <c r="K15" s="4">
        <v>66.7</v>
      </c>
      <c r="L15" s="4">
        <v>95.2</v>
      </c>
      <c r="M15" s="4"/>
      <c r="N15" s="4"/>
      <c r="O15" s="3"/>
      <c r="AH15" t="s">
        <v>13</v>
      </c>
      <c r="AI15" t="s">
        <v>43</v>
      </c>
      <c r="AJ15">
        <v>165</v>
      </c>
    </row>
    <row r="16" spans="1:36" x14ac:dyDescent="0.3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3"/>
      <c r="AH16" t="s">
        <v>30</v>
      </c>
      <c r="AI16" t="s">
        <v>44</v>
      </c>
      <c r="AJ16">
        <v>62</v>
      </c>
    </row>
    <row r="17" spans="1:42" x14ac:dyDescent="0.35">
      <c r="A17" s="3" t="s">
        <v>85</v>
      </c>
      <c r="B17" s="4">
        <f>SUM(B5:B15)</f>
        <v>18.217872727272727</v>
      </c>
      <c r="C17" s="4">
        <f t="shared" ref="C17:N17" si="0">SUM(C5:C15)</f>
        <v>36.202500000000001</v>
      </c>
      <c r="D17" s="7">
        <f t="shared" si="0"/>
        <v>26.807097601387138</v>
      </c>
      <c r="E17" s="7">
        <f t="shared" si="0"/>
        <v>51.27164412152441</v>
      </c>
      <c r="F17" s="4">
        <f t="shared" si="0"/>
        <v>67.411111111111111</v>
      </c>
      <c r="G17" s="4">
        <f t="shared" si="0"/>
        <v>115.78571428571428</v>
      </c>
      <c r="H17" s="4">
        <f t="shared" si="0"/>
        <v>34.200000000000003</v>
      </c>
      <c r="I17" s="4">
        <f t="shared" si="0"/>
        <v>84.9</v>
      </c>
      <c r="J17" s="4">
        <f t="shared" si="0"/>
        <v>41.714285714285722</v>
      </c>
      <c r="K17" s="4">
        <f t="shared" si="0"/>
        <v>66.7</v>
      </c>
      <c r="L17" s="4">
        <f t="shared" si="0"/>
        <v>95.2</v>
      </c>
      <c r="M17" s="4">
        <f t="shared" si="0"/>
        <v>72.050000000000011</v>
      </c>
      <c r="N17" s="4">
        <f t="shared" si="0"/>
        <v>78.67</v>
      </c>
      <c r="O17" s="3"/>
      <c r="AH17" t="s">
        <v>31</v>
      </c>
      <c r="AI17" t="s">
        <v>45</v>
      </c>
      <c r="AJ17">
        <v>33</v>
      </c>
    </row>
    <row r="18" spans="1:42" x14ac:dyDescent="0.35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3"/>
      <c r="AH18" t="s">
        <v>32</v>
      </c>
      <c r="AI18" t="s">
        <v>46</v>
      </c>
    </row>
    <row r="19" spans="1:42" x14ac:dyDescent="0.35">
      <c r="A19" s="3"/>
      <c r="B19" s="4"/>
      <c r="C19" s="4" t="s">
        <v>84</v>
      </c>
      <c r="D19" s="8">
        <f>D17/E17</f>
        <v>0.5228445090984164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3"/>
      <c r="AH19" t="s">
        <v>9</v>
      </c>
      <c r="AI19" t="s">
        <v>9</v>
      </c>
      <c r="AJ19">
        <v>27.8</v>
      </c>
    </row>
    <row r="20" spans="1:42" x14ac:dyDescent="0.35">
      <c r="A20" s="3"/>
      <c r="B20" s="4"/>
      <c r="C20" s="4"/>
      <c r="D20" s="4"/>
      <c r="E20" s="4"/>
      <c r="F20" s="4"/>
      <c r="G20" s="4"/>
      <c r="J20" s="4"/>
      <c r="K20" s="4"/>
      <c r="L20" s="4"/>
      <c r="M20" s="4"/>
      <c r="N20" s="4"/>
      <c r="O20" s="3"/>
      <c r="AH20" t="s">
        <v>14</v>
      </c>
      <c r="AI20" t="s">
        <v>14</v>
      </c>
    </row>
    <row r="21" spans="1:42" x14ac:dyDescent="0.35">
      <c r="A21" s="3"/>
      <c r="B21" s="4"/>
      <c r="C21" s="4"/>
      <c r="D21" s="4"/>
      <c r="E21" s="4"/>
      <c r="F21" s="4"/>
      <c r="G21" s="4"/>
      <c r="J21" s="4"/>
      <c r="K21" s="4"/>
      <c r="L21" s="4"/>
      <c r="M21" s="4"/>
      <c r="N21" s="4"/>
      <c r="O21" s="3"/>
    </row>
    <row r="22" spans="1:42" x14ac:dyDescent="0.35">
      <c r="A22" s="3"/>
      <c r="B22" s="4"/>
      <c r="C22" s="4"/>
      <c r="D22" s="4"/>
      <c r="E22" s="4"/>
      <c r="F22" s="4"/>
      <c r="G22" s="4"/>
      <c r="J22" s="4"/>
      <c r="K22" s="4"/>
      <c r="L22" s="4"/>
      <c r="M22" s="4"/>
      <c r="N22" s="4"/>
      <c r="O22" s="3"/>
    </row>
    <row r="23" spans="1:42" x14ac:dyDescent="0.3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42" x14ac:dyDescent="0.35">
      <c r="A24" s="3"/>
      <c r="B24" s="3"/>
      <c r="C24" s="3"/>
      <c r="D24" s="3"/>
      <c r="E24" s="3"/>
      <c r="F24" s="3"/>
      <c r="G24" s="3"/>
      <c r="H24" s="4" t="s">
        <v>86</v>
      </c>
      <c r="I24" s="4">
        <f>MIN(F17:N17)</f>
        <v>34.200000000000003</v>
      </c>
      <c r="J24" s="3"/>
      <c r="K24" s="3"/>
      <c r="L24" s="3"/>
      <c r="M24" s="3"/>
      <c r="N24" s="3"/>
      <c r="O24" s="3"/>
    </row>
    <row r="25" spans="1:42" x14ac:dyDescent="0.35">
      <c r="A25" s="3"/>
      <c r="B25" s="3"/>
      <c r="C25" s="3"/>
      <c r="D25" s="3"/>
      <c r="E25" s="3"/>
      <c r="F25" s="3"/>
      <c r="G25" s="3"/>
      <c r="H25" s="4" t="s">
        <v>87</v>
      </c>
      <c r="I25" s="4">
        <f>MAX(F17:N17)</f>
        <v>115.78571428571428</v>
      </c>
      <c r="J25" s="3"/>
      <c r="K25" s="3"/>
      <c r="L25" s="3"/>
      <c r="M25" s="3"/>
      <c r="N25" s="3"/>
      <c r="O25" s="3"/>
    </row>
    <row r="26" spans="1:42" x14ac:dyDescent="0.35">
      <c r="A26" s="3"/>
      <c r="B26" s="3"/>
      <c r="C26" s="3"/>
      <c r="D26" s="3"/>
      <c r="E26" s="3"/>
      <c r="F26" s="3"/>
      <c r="G26" s="3"/>
      <c r="H26" s="4" t="s">
        <v>88</v>
      </c>
      <c r="I26" s="4">
        <f>AVERAGE(F17:N17)</f>
        <v>72.959012345679014</v>
      </c>
      <c r="J26" s="3"/>
      <c r="K26" s="3"/>
      <c r="L26" s="3"/>
      <c r="M26" s="3"/>
      <c r="N26" s="3"/>
      <c r="O26" s="3"/>
      <c r="AH26" s="6" t="s">
        <v>76</v>
      </c>
      <c r="AI26" s="6"/>
      <c r="AJ26" s="6"/>
      <c r="AK26" s="6"/>
      <c r="AL26" s="6"/>
      <c r="AM26" s="6"/>
      <c r="AN26" s="6"/>
      <c r="AO26" s="6"/>
      <c r="AP26" s="6"/>
    </row>
    <row r="27" spans="1:42" x14ac:dyDescent="0.3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AH27" s="6"/>
      <c r="AI27" s="6">
        <f>2024-2021</f>
        <v>3</v>
      </c>
      <c r="AJ27" s="6">
        <f>2026-2024</f>
        <v>2</v>
      </c>
      <c r="AK27" s="6">
        <f>2028-2026</f>
        <v>2</v>
      </c>
      <c r="AL27" s="6">
        <f>2030-2028</f>
        <v>2</v>
      </c>
      <c r="AM27" s="6">
        <f>2032-2030</f>
        <v>2</v>
      </c>
      <c r="AN27" s="6">
        <f>2035-2032</f>
        <v>3</v>
      </c>
      <c r="AO27" s="6"/>
      <c r="AP27" s="6"/>
    </row>
    <row r="28" spans="1:42" x14ac:dyDescent="0.35">
      <c r="AH28" s="6" t="s">
        <v>10</v>
      </c>
      <c r="AI28" s="6">
        <v>37</v>
      </c>
      <c r="AJ28" s="6">
        <v>49</v>
      </c>
      <c r="AK28" s="6">
        <v>75</v>
      </c>
      <c r="AL28" s="6">
        <v>105</v>
      </c>
      <c r="AM28" s="6">
        <v>129</v>
      </c>
      <c r="AN28" s="6">
        <v>80</v>
      </c>
      <c r="AO28" s="6"/>
      <c r="AP28" s="6">
        <f>SUMPRODUCT($AI$27:$AN$27,AI28:AN28)</f>
        <v>1067</v>
      </c>
    </row>
    <row r="29" spans="1:42" x14ac:dyDescent="0.35">
      <c r="AH29" s="6" t="s">
        <v>77</v>
      </c>
      <c r="AI29" s="6"/>
      <c r="AJ29" s="6"/>
      <c r="AK29" s="6"/>
      <c r="AL29" s="6">
        <v>6</v>
      </c>
      <c r="AM29" s="6"/>
      <c r="AN29" s="6">
        <v>7</v>
      </c>
      <c r="AO29" s="6"/>
      <c r="AP29" s="6">
        <f t="shared" ref="AP29:AP31" si="1">SUMPRODUCT($AI$27:$AN$27,AI29:AN29)</f>
        <v>33</v>
      </c>
    </row>
    <row r="30" spans="1:42" x14ac:dyDescent="0.35">
      <c r="AH30" s="6" t="s">
        <v>78</v>
      </c>
      <c r="AI30" s="6">
        <v>29</v>
      </c>
      <c r="AJ30" s="6">
        <v>39</v>
      </c>
      <c r="AK30" s="6">
        <v>45</v>
      </c>
      <c r="AL30" s="6">
        <v>14</v>
      </c>
      <c r="AM30" s="6">
        <v>31</v>
      </c>
      <c r="AN30" s="6">
        <v>30</v>
      </c>
      <c r="AO30" s="6"/>
      <c r="AP30" s="6">
        <f t="shared" si="1"/>
        <v>435</v>
      </c>
    </row>
    <row r="31" spans="1:42" x14ac:dyDescent="0.35">
      <c r="AH31" s="6" t="s">
        <v>52</v>
      </c>
      <c r="AI31" s="6"/>
      <c r="AJ31" s="6">
        <v>3</v>
      </c>
      <c r="AK31" s="6">
        <v>1</v>
      </c>
      <c r="AL31" s="6">
        <v>5</v>
      </c>
      <c r="AM31" s="6">
        <v>13</v>
      </c>
      <c r="AN31" s="6">
        <v>6</v>
      </c>
      <c r="AO31" s="6"/>
      <c r="AP31" s="6">
        <f t="shared" si="1"/>
        <v>62</v>
      </c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Historical</vt:lpstr>
      <vt:lpstr>BTM Solar</vt:lpstr>
      <vt:lpstr>Scenarios IRA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Bistline, John</cp:lastModifiedBy>
  <dcterms:created xsi:type="dcterms:W3CDTF">2015-06-05T18:17:20Z</dcterms:created>
  <dcterms:modified xsi:type="dcterms:W3CDTF">2023-03-29T18:21:26Z</dcterms:modified>
</cp:coreProperties>
</file>